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niel.brunschwiler\Documents\"/>
    </mc:Choice>
  </mc:AlternateContent>
  <workbookProtection workbookPassword="C606" lockStructure="1"/>
  <bookViews>
    <workbookView xWindow="-15" yWindow="-15" windowWidth="7650" windowHeight="9780" tabRatio="813"/>
  </bookViews>
  <sheets>
    <sheet name="Anleitung" sheetId="8" r:id="rId1"/>
    <sheet name="Firmenstruktur" sheetId="22" r:id="rId2"/>
    <sheet name="Materialfaktorberechung" sheetId="6" r:id="rId3"/>
    <sheet name="Sollerlösberechnung" sheetId="17" r:id="rId4"/>
    <sheet name="Mitarbeiter und Mischsatz" sheetId="21" r:id="rId5"/>
    <sheet name="Regiesatzberechnung" sheetId="20" r:id="rId6"/>
    <sheet name="TB C " sheetId="5" r:id="rId7"/>
    <sheet name="Global Parameter" sheetId="9" state="veryHidden" r:id="rId8"/>
  </sheets>
  <definedNames>
    <definedName name="_xlnm._FilterDatabase" localSheetId="1" hidden="1">Firmenstruktur!#REF!</definedName>
    <definedName name="_xlnm._FilterDatabase" localSheetId="4" hidden="1">'Mitarbeiter und Mischsatz'!#REF!</definedName>
    <definedName name="_xlnm._FilterDatabase" localSheetId="5" hidden="1">Regiesatzberechnung!#REF!</definedName>
    <definedName name="_xlnm._FilterDatabase" localSheetId="3" hidden="1">Sollerlösberechnung!#REF!</definedName>
    <definedName name="_xlnm.Print_Area" localSheetId="0">Anleitung!$A$1:$G$31</definedName>
    <definedName name="_xlnm.Print_Area" localSheetId="4">'Mitarbeiter und Mischsatz'!$A$1:$T$25</definedName>
    <definedName name="_xlnm.Print_Area" localSheetId="5">Regiesatzberechnung!$A$1:$P$13</definedName>
    <definedName name="_xlnm.Print_Area" localSheetId="3">Sollerlösberechnung!$A$1:$R$11</definedName>
    <definedName name="_xlnm.Print_Area" localSheetId="6">'TB C '!$A$1:$G$9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52511"/>
</workbook>
</file>

<file path=xl/calcChain.xml><?xml version="1.0" encoding="utf-8"?>
<calcChain xmlns="http://schemas.openxmlformats.org/spreadsheetml/2006/main">
  <c r="P2" i="21" l="1"/>
  <c r="O17" i="21"/>
  <c r="N17" i="21"/>
  <c r="M17" i="21"/>
  <c r="L17" i="21"/>
  <c r="K17" i="21"/>
  <c r="J17" i="21"/>
  <c r="I17" i="21"/>
  <c r="H17" i="21"/>
  <c r="G17" i="21"/>
  <c r="F17" i="21"/>
  <c r="E17" i="21"/>
  <c r="D17" i="21"/>
  <c r="C17" i="21"/>
  <c r="B17" i="21"/>
  <c r="C16" i="21"/>
  <c r="P16" i="21"/>
  <c r="D16" i="21"/>
  <c r="E16" i="21"/>
  <c r="F16" i="21"/>
  <c r="G16" i="21"/>
  <c r="H16" i="21"/>
  <c r="I16" i="21"/>
  <c r="J16" i="21"/>
  <c r="K16" i="21"/>
  <c r="L16" i="21"/>
  <c r="M16" i="21"/>
  <c r="N16" i="21"/>
  <c r="O16" i="21"/>
  <c r="B14" i="2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C13" i="21"/>
  <c r="D13" i="21"/>
  <c r="E13" i="21"/>
  <c r="F13" i="21"/>
  <c r="G13" i="21"/>
  <c r="H13" i="21"/>
  <c r="I13" i="21"/>
  <c r="J13" i="21"/>
  <c r="K13" i="21"/>
  <c r="L13" i="21"/>
  <c r="M13" i="21"/>
  <c r="N13" i="21"/>
  <c r="O13" i="21"/>
  <c r="B16" i="21"/>
  <c r="B13" i="21"/>
  <c r="P18" i="22"/>
  <c r="P2" i="22"/>
  <c r="P2" i="17"/>
  <c r="P2" i="20"/>
  <c r="P12" i="20"/>
  <c r="P13" i="20"/>
  <c r="P17" i="22"/>
  <c r="O18" i="22"/>
  <c r="O2" i="22"/>
  <c r="O2" i="17"/>
  <c r="O2" i="20"/>
  <c r="O17" i="22"/>
  <c r="N18" i="22"/>
  <c r="N2" i="22"/>
  <c r="N2" i="17"/>
  <c r="N17" i="22"/>
  <c r="M18" i="22"/>
  <c r="M2" i="22"/>
  <c r="M2" i="17"/>
  <c r="M3" i="17"/>
  <c r="M5" i="17"/>
  <c r="M17" i="22"/>
  <c r="L18" i="22"/>
  <c r="L2" i="22"/>
  <c r="L2" i="17"/>
  <c r="L17" i="22"/>
  <c r="K18" i="22"/>
  <c r="K2" i="22"/>
  <c r="K2" i="17"/>
  <c r="K3" i="17"/>
  <c r="K5" i="17"/>
  <c r="K17" i="22"/>
  <c r="J18" i="22"/>
  <c r="J2" i="22"/>
  <c r="J2" i="17"/>
  <c r="J3" i="17"/>
  <c r="J2" i="20"/>
  <c r="J12" i="20"/>
  <c r="J13" i="20"/>
  <c r="J17" i="22"/>
  <c r="I18" i="22"/>
  <c r="I2" i="22"/>
  <c r="I2" i="17"/>
  <c r="I2" i="20"/>
  <c r="I12" i="20"/>
  <c r="I13" i="20"/>
  <c r="I17" i="22"/>
  <c r="H18" i="22"/>
  <c r="H2" i="22"/>
  <c r="H2" i="17"/>
  <c r="H3" i="17"/>
  <c r="H17" i="22"/>
  <c r="G18" i="22"/>
  <c r="G2" i="22"/>
  <c r="G2" i="17"/>
  <c r="G3" i="17"/>
  <c r="G5" i="17"/>
  <c r="G2" i="20"/>
  <c r="G3" i="20"/>
  <c r="G17" i="22"/>
  <c r="F18" i="22"/>
  <c r="F2" i="22"/>
  <c r="F2" i="17"/>
  <c r="F3" i="17"/>
  <c r="F17" i="22"/>
  <c r="E18" i="22"/>
  <c r="E2" i="22"/>
  <c r="E2" i="17"/>
  <c r="Q13" i="21"/>
  <c r="F4" i="5"/>
  <c r="E4" i="5"/>
  <c r="G4" i="5"/>
  <c r="Q14" i="21"/>
  <c r="F5" i="5"/>
  <c r="E5" i="5"/>
  <c r="G5" i="5"/>
  <c r="Q15" i="21"/>
  <c r="F6" i="5"/>
  <c r="E6" i="5"/>
  <c r="G6" i="5"/>
  <c r="Q16" i="21"/>
  <c r="F7" i="5"/>
  <c r="E7" i="5"/>
  <c r="G7" i="5"/>
  <c r="D18" i="22"/>
  <c r="C18" i="22"/>
  <c r="Q2" i="22"/>
  <c r="C2" i="22"/>
  <c r="C2" i="17"/>
  <c r="C3" i="17"/>
  <c r="C5" i="17"/>
  <c r="C6" i="17"/>
  <c r="D17" i="22"/>
  <c r="D2" i="22"/>
  <c r="D2" i="17"/>
  <c r="D3" i="17"/>
  <c r="D5" i="17"/>
  <c r="D7" i="17"/>
  <c r="E17" i="22"/>
  <c r="C17" i="22"/>
  <c r="B3" i="20"/>
  <c r="D4" i="20"/>
  <c r="B6" i="20"/>
  <c r="B9" i="20"/>
  <c r="E4" i="20"/>
  <c r="F4" i="20"/>
  <c r="G4" i="20"/>
  <c r="G5" i="20"/>
  <c r="G6" i="20"/>
  <c r="G7" i="20"/>
  <c r="G8" i="20"/>
  <c r="G9" i="20"/>
  <c r="G10" i="20"/>
  <c r="H4" i="20"/>
  <c r="I4" i="20"/>
  <c r="J4" i="20"/>
  <c r="K4" i="20"/>
  <c r="L4" i="20"/>
  <c r="M4" i="20"/>
  <c r="N4" i="20"/>
  <c r="O4" i="20"/>
  <c r="P4" i="20"/>
  <c r="C4" i="20"/>
  <c r="P1" i="17"/>
  <c r="O1" i="17"/>
  <c r="N1" i="17"/>
  <c r="M1" i="17"/>
  <c r="L1" i="17"/>
  <c r="K1" i="17"/>
  <c r="J1" i="17"/>
  <c r="I1" i="17"/>
  <c r="H1" i="17"/>
  <c r="G1" i="17"/>
  <c r="F1" i="17"/>
  <c r="E1" i="17"/>
  <c r="D1" i="17"/>
  <c r="C1" i="17"/>
  <c r="C1" i="20"/>
  <c r="O1" i="21"/>
  <c r="N1" i="21"/>
  <c r="M1" i="21"/>
  <c r="L1" i="21"/>
  <c r="J1" i="21"/>
  <c r="I1" i="21"/>
  <c r="G1" i="21"/>
  <c r="F1" i="21"/>
  <c r="E1" i="21"/>
  <c r="D1" i="21"/>
  <c r="P1" i="20"/>
  <c r="O1" i="20"/>
  <c r="N1" i="20"/>
  <c r="M1" i="20"/>
  <c r="L1" i="20"/>
  <c r="K1" i="20"/>
  <c r="J1" i="20"/>
  <c r="I1" i="20"/>
  <c r="H1" i="20"/>
  <c r="G1" i="20"/>
  <c r="F1" i="20"/>
  <c r="E1" i="20"/>
  <c r="D1" i="20"/>
  <c r="R2" i="21"/>
  <c r="Q2" i="21"/>
  <c r="R16" i="21"/>
  <c r="R15" i="21"/>
  <c r="R14" i="21"/>
  <c r="R13" i="21"/>
  <c r="Q17" i="21"/>
  <c r="F4" i="6"/>
  <c r="F5" i="6"/>
  <c r="G3" i="6"/>
  <c r="G5" i="6"/>
  <c r="O9" i="21"/>
  <c r="N9" i="21"/>
  <c r="M9" i="21"/>
  <c r="L9" i="21"/>
  <c r="K9" i="21"/>
  <c r="J9" i="21"/>
  <c r="I9" i="21"/>
  <c r="H9" i="21"/>
  <c r="G9" i="21"/>
  <c r="F9" i="21"/>
  <c r="E9" i="21"/>
  <c r="D9" i="21"/>
  <c r="C9" i="21"/>
  <c r="B9" i="21"/>
  <c r="S17" i="21"/>
  <c r="A25" i="21"/>
  <c r="A24" i="21"/>
  <c r="A23" i="21"/>
  <c r="A22" i="21"/>
  <c r="A16" i="21"/>
  <c r="A15" i="21"/>
  <c r="A14" i="21"/>
  <c r="A13" i="21"/>
  <c r="E13" i="6"/>
  <c r="E16" i="6"/>
  <c r="G6" i="6"/>
  <c r="G7" i="6"/>
  <c r="G8" i="6"/>
  <c r="G6" i="17"/>
  <c r="I3" i="17"/>
  <c r="I5" i="17"/>
  <c r="K2" i="20"/>
  <c r="K12" i="20"/>
  <c r="K13" i="20"/>
  <c r="M2" i="20"/>
  <c r="M12" i="20"/>
  <c r="M13" i="20"/>
  <c r="O3" i="17"/>
  <c r="O5" i="17"/>
  <c r="O6" i="17"/>
  <c r="O7" i="17"/>
  <c r="O8" i="17"/>
  <c r="O9" i="17"/>
  <c r="O10" i="17"/>
  <c r="N21" i="21"/>
  <c r="K3" i="20"/>
  <c r="K5" i="20"/>
  <c r="G12" i="20"/>
  <c r="G13" i="20"/>
  <c r="J3" i="20"/>
  <c r="J5" i="20"/>
  <c r="P3" i="20"/>
  <c r="P5" i="20"/>
  <c r="P7" i="20"/>
  <c r="P8" i="20"/>
  <c r="P9" i="20"/>
  <c r="P10" i="20"/>
  <c r="C25" i="21"/>
  <c r="G25" i="21"/>
  <c r="K25" i="21"/>
  <c r="O25" i="21"/>
  <c r="B25" i="21"/>
  <c r="H25" i="21"/>
  <c r="M25" i="21"/>
  <c r="D25" i="21"/>
  <c r="P25" i="21"/>
  <c r="I25" i="21"/>
  <c r="N25" i="21"/>
  <c r="J25" i="21"/>
  <c r="L25" i="21"/>
  <c r="E25" i="21"/>
  <c r="Q25" i="21"/>
  <c r="F25" i="21"/>
  <c r="F7" i="6"/>
  <c r="F6" i="6"/>
  <c r="K7" i="20"/>
  <c r="K6" i="20"/>
  <c r="F5" i="17"/>
  <c r="F7" i="17"/>
  <c r="F2" i="20"/>
  <c r="H2" i="20"/>
  <c r="H3" i="20"/>
  <c r="H5" i="20"/>
  <c r="H5" i="17"/>
  <c r="H6" i="17"/>
  <c r="N2" i="20"/>
  <c r="N3" i="17"/>
  <c r="N5" i="17"/>
  <c r="N6" i="17"/>
  <c r="N8" i="17"/>
  <c r="N9" i="17"/>
  <c r="N10" i="17"/>
  <c r="M21" i="21"/>
  <c r="P13" i="21"/>
  <c r="P15" i="21"/>
  <c r="P14" i="21"/>
  <c r="P3" i="17"/>
  <c r="P5" i="17"/>
  <c r="P6" i="17"/>
  <c r="D2" i="20"/>
  <c r="D12" i="20"/>
  <c r="D13" i="20"/>
  <c r="M3" i="20"/>
  <c r="M5" i="20"/>
  <c r="M6" i="20"/>
  <c r="J5" i="17"/>
  <c r="J6" i="17"/>
  <c r="M7" i="17"/>
  <c r="M8" i="17"/>
  <c r="M9" i="17"/>
  <c r="M10" i="17"/>
  <c r="L21" i="21"/>
  <c r="M6" i="17"/>
  <c r="G7" i="17"/>
  <c r="G8" i="17"/>
  <c r="G9" i="17"/>
  <c r="G10" i="17"/>
  <c r="F21" i="21"/>
  <c r="G9" i="6"/>
  <c r="G10" i="6"/>
  <c r="B24" i="21"/>
  <c r="F24" i="21"/>
  <c r="J24" i="21"/>
  <c r="Q24" i="21"/>
  <c r="N24" i="21"/>
  <c r="G24" i="21"/>
  <c r="L24" i="21"/>
  <c r="C24" i="21"/>
  <c r="H24" i="21"/>
  <c r="M24" i="21"/>
  <c r="D24" i="21"/>
  <c r="O24" i="21"/>
  <c r="E24" i="21"/>
  <c r="I24" i="21"/>
  <c r="K24" i="21"/>
  <c r="M7" i="20"/>
  <c r="M8" i="20"/>
  <c r="M9" i="20"/>
  <c r="M10" i="20"/>
  <c r="E22" i="21"/>
  <c r="I22" i="21"/>
  <c r="M22" i="21"/>
  <c r="F22" i="21"/>
  <c r="K22" i="21"/>
  <c r="B22" i="21"/>
  <c r="G22" i="21"/>
  <c r="L22" i="21"/>
  <c r="C22" i="21"/>
  <c r="N22" i="21"/>
  <c r="D22" i="21"/>
  <c r="P22" i="21"/>
  <c r="O22" i="21"/>
  <c r="H22" i="21"/>
  <c r="J22" i="21"/>
  <c r="H12" i="20"/>
  <c r="H13" i="20"/>
  <c r="P6" i="20"/>
  <c r="N7" i="17"/>
  <c r="F3" i="20"/>
  <c r="F5" i="20"/>
  <c r="F12" i="20"/>
  <c r="F13" i="20"/>
  <c r="F8" i="6"/>
  <c r="F9" i="6"/>
  <c r="F10" i="6"/>
  <c r="G13" i="6"/>
  <c r="G16" i="6"/>
  <c r="B23" i="21"/>
  <c r="F23" i="21"/>
  <c r="I23" i="21"/>
  <c r="M23" i="21"/>
  <c r="G23" i="21"/>
  <c r="K23" i="21"/>
  <c r="C23" i="21"/>
  <c r="L23" i="21"/>
  <c r="H23" i="21"/>
  <c r="J23" i="21"/>
  <c r="D23" i="21"/>
  <c r="N23" i="21"/>
  <c r="E23" i="21"/>
  <c r="Q23" i="21"/>
  <c r="O23" i="21"/>
  <c r="N3" i="20"/>
  <c r="N5" i="20"/>
  <c r="N7" i="20"/>
  <c r="N8" i="20"/>
  <c r="N9" i="20"/>
  <c r="N10" i="20"/>
  <c r="N12" i="20"/>
  <c r="N13" i="20"/>
  <c r="F6" i="17"/>
  <c r="F8" i="17"/>
  <c r="F9" i="17"/>
  <c r="F10" i="17"/>
  <c r="E21" i="21"/>
  <c r="F16" i="6"/>
  <c r="G17" i="6"/>
  <c r="F13" i="6"/>
  <c r="G14" i="6"/>
  <c r="P24" i="21"/>
  <c r="N6" i="20"/>
  <c r="H6" i="20"/>
  <c r="H7" i="20"/>
  <c r="H8" i="20"/>
  <c r="H9" i="20"/>
  <c r="H10" i="20"/>
  <c r="E3" i="17"/>
  <c r="E5" i="17"/>
  <c r="E2" i="20"/>
  <c r="K6" i="17"/>
  <c r="K7" i="17"/>
  <c r="K8" i="17"/>
  <c r="K9" i="17"/>
  <c r="K10" i="17"/>
  <c r="J21" i="21"/>
  <c r="J7" i="20"/>
  <c r="J6" i="20"/>
  <c r="I6" i="17"/>
  <c r="I7" i="17"/>
  <c r="O12" i="20"/>
  <c r="O13" i="20"/>
  <c r="O3" i="20"/>
  <c r="O5" i="20"/>
  <c r="D3" i="20"/>
  <c r="D5" i="20"/>
  <c r="F7" i="20"/>
  <c r="F6" i="20"/>
  <c r="K8" i="20"/>
  <c r="K9" i="20"/>
  <c r="K10" i="20"/>
  <c r="I3" i="20"/>
  <c r="I5" i="20"/>
  <c r="Q22" i="21"/>
  <c r="P23" i="21"/>
  <c r="H7" i="17"/>
  <c r="H8" i="17"/>
  <c r="H9" i="17"/>
  <c r="H10" i="17"/>
  <c r="G21" i="21"/>
  <c r="P7" i="17"/>
  <c r="P8" i="17"/>
  <c r="P9" i="17"/>
  <c r="P10" i="17"/>
  <c r="O21" i="21"/>
  <c r="D6" i="17"/>
  <c r="D8" i="17"/>
  <c r="D9" i="17"/>
  <c r="D10" i="17"/>
  <c r="C7" i="17"/>
  <c r="C8" i="17"/>
  <c r="C9" i="17"/>
  <c r="C10" i="17"/>
  <c r="C2" i="20"/>
  <c r="C3" i="20"/>
  <c r="C5" i="20"/>
  <c r="L3" i="17"/>
  <c r="L5" i="17"/>
  <c r="L2" i="20"/>
  <c r="J7" i="17"/>
  <c r="J8" i="17"/>
  <c r="J9" i="17"/>
  <c r="J10" i="17"/>
  <c r="I21" i="21"/>
  <c r="L7" i="17"/>
  <c r="L6" i="17"/>
  <c r="I7" i="20"/>
  <c r="I6" i="20"/>
  <c r="D6" i="20"/>
  <c r="D7" i="20"/>
  <c r="D8" i="20"/>
  <c r="D9" i="20"/>
  <c r="D10" i="20"/>
  <c r="C7" i="20"/>
  <c r="C6" i="20"/>
  <c r="O7" i="20"/>
  <c r="O6" i="20"/>
  <c r="J8" i="20"/>
  <c r="J9" i="20"/>
  <c r="J10" i="20"/>
  <c r="E12" i="20"/>
  <c r="E13" i="20"/>
  <c r="E3" i="20"/>
  <c r="E5" i="20"/>
  <c r="L3" i="20"/>
  <c r="L5" i="20"/>
  <c r="L12" i="20"/>
  <c r="L13" i="20"/>
  <c r="F8" i="20"/>
  <c r="F9" i="20"/>
  <c r="F10" i="20"/>
  <c r="I8" i="17"/>
  <c r="I9" i="17"/>
  <c r="I10" i="17"/>
  <c r="E6" i="17"/>
  <c r="E7" i="17"/>
  <c r="L6" i="20"/>
  <c r="L7" i="20"/>
  <c r="L8" i="20"/>
  <c r="L9" i="20"/>
  <c r="L10" i="20"/>
  <c r="E6" i="20"/>
  <c r="E7" i="20"/>
  <c r="E8" i="20"/>
  <c r="E9" i="20"/>
  <c r="E10" i="20"/>
  <c r="O8" i="20"/>
  <c r="O9" i="20"/>
  <c r="O10" i="20"/>
  <c r="L8" i="17"/>
  <c r="L9" i="17"/>
  <c r="L10" i="17"/>
  <c r="E8" i="17"/>
  <c r="E9" i="17"/>
  <c r="E10" i="17"/>
  <c r="D21" i="21"/>
  <c r="C8" i="20"/>
  <c r="C9" i="20"/>
  <c r="C10" i="20"/>
  <c r="I8" i="20"/>
  <c r="I9" i="20"/>
  <c r="I10" i="20"/>
  <c r="G8" i="5"/>
  <c r="B12" i="20"/>
</calcChain>
</file>

<file path=xl/comments1.xml><?xml version="1.0" encoding="utf-8"?>
<comments xmlns="http://schemas.openxmlformats.org/spreadsheetml/2006/main">
  <authors>
    <author>Hans-Peter Schweizer</author>
  </authors>
  <commentList>
    <comment ref="A1" authorId="0" shapeId="0">
      <text>
        <r>
          <rPr>
            <b/>
            <sz val="8"/>
            <color indexed="81"/>
            <rFont val="Arial"/>
            <family val="2"/>
          </rPr>
          <t>Anleitung zum Ausfüllen der "Firmenstruktur":</t>
        </r>
        <r>
          <rPr>
            <sz val="8"/>
            <color indexed="81"/>
            <rFont val="Arial"/>
            <family val="2"/>
          </rPr>
          <t xml:space="preserve">
Wenn die eigenen Durchschnittlöhne nicht genau bekannt sind,
können sie mit dieser Tabelle auf einfache Weise berechnet werden. 
In die grün hinterlegten Felder werden die Monatslöhne und die Anzahl Mitarbeiter pro Mitarbeiterkategorie und die Jahresbruttoarbeitszeit erfasst.
</t>
        </r>
        <r>
          <rPr>
            <b/>
            <sz val="8"/>
            <color indexed="81"/>
            <rFont val="Arial"/>
            <family val="2"/>
          </rPr>
          <t xml:space="preserve">Monatslohn
</t>
        </r>
        <r>
          <rPr>
            <sz val="8"/>
            <color indexed="81"/>
            <rFont val="Arial"/>
            <family val="2"/>
          </rPr>
          <t xml:space="preserve">Der Monatslohn wird exklusive Jahresendzulage (13. Monatslohn), exklusive Gratifikation und exklusive Kinderzulage eingegeben. </t>
        </r>
      </text>
    </comment>
    <comment ref="C1" authorId="0" shapeId="0">
      <text>
        <r>
          <rPr>
            <b/>
            <sz val="8"/>
            <color indexed="81"/>
            <rFont val="Arial"/>
            <family val="2"/>
          </rPr>
          <t xml:space="preserve">4.2.4 Lehrbuch Seite 43
Bezeichnung gestern:
</t>
        </r>
        <r>
          <rPr>
            <sz val="8"/>
            <color indexed="81"/>
            <rFont val="Arial"/>
            <family val="2"/>
          </rPr>
          <t xml:space="preserve">Chefmonteur, TB-Mitarbeiter
</t>
        </r>
        <r>
          <rPr>
            <b/>
            <sz val="8"/>
            <color indexed="81"/>
            <rFont val="Arial"/>
            <family val="2"/>
          </rPr>
          <t xml:space="preserve">Tätigkeit:
</t>
        </r>
        <r>
          <rPr>
            <sz val="8"/>
            <color indexed="81"/>
            <rFont val="Arial"/>
            <family val="2"/>
          </rPr>
          <t>Führungsverantwortung in einem Unternehmen. Manuelle Mitarbeit ist kaum vorgesehen, oder nur für technisch sehr anspruchsvolle Installationen.</t>
        </r>
      </text>
    </comment>
    <comment ref="D1" authorId="0" shapeId="0">
      <text>
        <r>
          <rPr>
            <b/>
            <sz val="8"/>
            <color indexed="81"/>
            <rFont val="Arial"/>
            <family val="2"/>
          </rPr>
          <t xml:space="preserve">4.2.4 Lehrbuch Seite 43
Bezeichnung gestern:
</t>
        </r>
        <r>
          <rPr>
            <sz val="8"/>
            <color indexed="81"/>
            <rFont val="Arial"/>
            <family val="2"/>
          </rPr>
          <t xml:space="preserve">Elektrokontrolleur
</t>
        </r>
        <r>
          <rPr>
            <b/>
            <sz val="8"/>
            <color indexed="81"/>
            <rFont val="Arial"/>
            <family val="2"/>
          </rPr>
          <t xml:space="preserve">
Tätigkeit:
</t>
        </r>
        <r>
          <rPr>
            <sz val="8"/>
            <color indexed="81"/>
            <rFont val="Arial"/>
            <family val="2"/>
          </rPr>
          <t>Vor allem die innerbetriebliche Kontrolle,  mit Überwachen der Installationstätigkeit und Durchführen der Schlusskontrolle, mit allen notwendigen Messungen nach NIV.</t>
        </r>
      </text>
    </comment>
    <comment ref="E1" authorId="0" shapeId="0">
      <text>
        <r>
          <rPr>
            <b/>
            <sz val="8"/>
            <color indexed="81"/>
            <rFont val="Arial"/>
            <family val="2"/>
          </rPr>
          <t>4.2.4 Lehrbuch Seite 43
Bezeichnung gestern:</t>
        </r>
        <r>
          <rPr>
            <sz val="8"/>
            <color indexed="81"/>
            <rFont val="Arial"/>
            <family val="2"/>
          </rPr>
          <t xml:space="preserve">
Spezialist für Telekommunikation/MSR
</t>
        </r>
        <r>
          <rPr>
            <b/>
            <sz val="8"/>
            <color indexed="81"/>
            <rFont val="Arial"/>
            <family val="2"/>
          </rPr>
          <t>Tätigkeit:</t>
        </r>
        <r>
          <rPr>
            <sz val="8"/>
            <color indexed="81"/>
            <rFont val="Arial"/>
            <family val="2"/>
          </rPr>
          <t xml:space="preserve">
Seine Aufgaben liegen in der Beratung der Kundschaft, Planung, 
Programmierung und Inbetriebnahme von anspruchsvollen Kommunikationsanlagen und Instruktion der Anwender.</t>
        </r>
      </text>
    </comment>
    <comment ref="F1" authorId="0" shapeId="0">
      <text>
        <r>
          <rPr>
            <b/>
            <sz val="8"/>
            <color indexed="81"/>
            <rFont val="Arial"/>
            <family val="2"/>
          </rPr>
          <t xml:space="preserve">4.2.4 Lehrbuch Seite 43
Bezeichnung gestern:
</t>
        </r>
        <r>
          <rPr>
            <sz val="8"/>
            <color indexed="81"/>
            <rFont val="Arial"/>
            <family val="2"/>
          </rPr>
          <t>Elektro-Vorarbeiter, Bauleitender-Mont.</t>
        </r>
        <r>
          <rPr>
            <b/>
            <sz val="8"/>
            <color indexed="81"/>
            <rFont val="Arial"/>
            <family val="2"/>
          </rPr>
          <t xml:space="preserve">
</t>
        </r>
        <r>
          <rPr>
            <sz val="8"/>
            <color indexed="81"/>
            <rFont val="Arial"/>
            <family val="2"/>
          </rPr>
          <t xml:space="preserve">
</t>
        </r>
        <r>
          <rPr>
            <b/>
            <sz val="8"/>
            <color indexed="81"/>
            <rFont val="Arial"/>
            <family val="2"/>
          </rPr>
          <t xml:space="preserve">Tätigkeit:
</t>
        </r>
        <r>
          <rPr>
            <sz val="8"/>
            <color indexed="81"/>
            <rFont val="Arial"/>
            <family val="2"/>
          </rPr>
          <t>Er verfügt über vertiefte Kenntnisse in den Elektroinstallationen, und leitet ein Team von Mitarbeitern auf der Baustelle. 
Aufgaben, wie z.B. Bestellung von Material, Montageorganisation und dgl.</t>
        </r>
      </text>
    </comment>
    <comment ref="G1" authorId="0" shapeId="0">
      <text>
        <r>
          <rPr>
            <b/>
            <sz val="8"/>
            <color indexed="81"/>
            <rFont val="Arial"/>
            <family val="2"/>
          </rPr>
          <t>4.2.4 Lehrbuch Seite 44
Bezeichnung gestern:</t>
        </r>
        <r>
          <rPr>
            <sz val="8"/>
            <color indexed="81"/>
            <rFont val="Arial"/>
            <family val="2"/>
          </rPr>
          <t xml:space="preserve">
Elektromonteur
</t>
        </r>
        <r>
          <rPr>
            <b/>
            <sz val="8"/>
            <color indexed="81"/>
            <rFont val="Arial"/>
            <family val="2"/>
          </rPr>
          <t>Tätigkeit:</t>
        </r>
        <r>
          <rPr>
            <sz val="8"/>
            <color indexed="81"/>
            <rFont val="Arial"/>
            <family val="2"/>
          </rPr>
          <t xml:space="preserve">
Er erstellt elektrische Installationen in Haushalt, Gewerbe und Industrie, mit Materiabereitstellung und Ausmass. </t>
        </r>
      </text>
    </comment>
    <comment ref="H1" authorId="0" shapeId="0">
      <text>
        <r>
          <rPr>
            <b/>
            <sz val="8"/>
            <color indexed="81"/>
            <rFont val="Arial"/>
            <family val="2"/>
          </rPr>
          <t>4.2.4 Lehrbuch Seite 44
Bezeichnung gestern:</t>
        </r>
        <r>
          <rPr>
            <sz val="8"/>
            <color indexed="81"/>
            <rFont val="Arial"/>
            <family val="2"/>
          </rPr>
          <t xml:space="preserve">
Telematiker
</t>
        </r>
        <r>
          <rPr>
            <b/>
            <sz val="8"/>
            <color indexed="81"/>
            <rFont val="Arial"/>
            <family val="2"/>
          </rPr>
          <t>Tätigkeit:</t>
        </r>
        <r>
          <rPr>
            <sz val="8"/>
            <color indexed="81"/>
            <rFont val="Arial"/>
            <family val="2"/>
          </rPr>
          <t xml:space="preserve">
Erstellung von Installationen aller Art im Telematik- und Informatikbereich, mit Anteil manueller Tätigkeit. Programmierung der Anlagen,
Störungsbehebung sowie Instruktion der Anwender.
</t>
        </r>
      </text>
    </comment>
    <comment ref="I1" authorId="0" shapeId="0">
      <text>
        <r>
          <rPr>
            <b/>
            <sz val="8"/>
            <color indexed="81"/>
            <rFont val="Arial"/>
            <family val="2"/>
          </rPr>
          <t>4.2.4 Lehrbuch Seite 44
Bezeichnung gestern:</t>
        </r>
        <r>
          <rPr>
            <sz val="8"/>
            <color indexed="81"/>
            <rFont val="Arial"/>
            <family val="2"/>
          </rPr>
          <t xml:space="preserve">
Elektrozeichner
</t>
        </r>
        <r>
          <rPr>
            <b/>
            <sz val="8"/>
            <color indexed="81"/>
            <rFont val="Arial"/>
            <family val="2"/>
          </rPr>
          <t>Tätigkeit:</t>
        </r>
        <r>
          <rPr>
            <sz val="8"/>
            <color indexed="81"/>
            <rFont val="Arial"/>
            <family val="2"/>
          </rPr>
          <t xml:space="preserve">
Er plant Elektro- und 
Telematikinstallationen für die Haustechnik in Gebäuden aller Art und auch einfache Netze der Energieversorgung.</t>
        </r>
      </text>
    </comment>
    <comment ref="J1" authorId="0" shapeId="0">
      <text>
        <r>
          <rPr>
            <b/>
            <sz val="8"/>
            <color indexed="81"/>
            <rFont val="Arial"/>
            <family val="2"/>
          </rPr>
          <t>4.2.4 Lehrbuch Seite 44
Bezeichnung gestern:</t>
        </r>
        <r>
          <rPr>
            <sz val="8"/>
            <color indexed="81"/>
            <rFont val="Arial"/>
            <family val="2"/>
          </rPr>
          <t xml:space="preserve">
Montageelektriker
</t>
        </r>
        <r>
          <rPr>
            <b/>
            <sz val="8"/>
            <color indexed="81"/>
            <rFont val="Arial"/>
            <family val="2"/>
          </rPr>
          <t>Tätigkeit:</t>
        </r>
        <r>
          <rPr>
            <sz val="8"/>
            <color indexed="81"/>
            <rFont val="Arial"/>
            <family val="2"/>
          </rPr>
          <t xml:space="preserve">
Vorwiegend manuellen Arbeiten, miterstellen einfacher elektrischer Installationen in Gebäuden aller Art, wie Kabeltrasse montieren, Installationskabel einziehen, gehören zu seinen Aufgaben.</t>
        </r>
      </text>
    </comment>
    <comment ref="K1" authorId="0" shapeId="0">
      <text>
        <r>
          <rPr>
            <b/>
            <sz val="8"/>
            <color indexed="81"/>
            <rFont val="Arial"/>
            <family val="2"/>
          </rPr>
          <t>4.2.4 Lehrbuch Seite 44
Bezeichnung gestern:</t>
        </r>
        <r>
          <rPr>
            <sz val="8"/>
            <color indexed="81"/>
            <rFont val="Arial"/>
            <family val="2"/>
          </rPr>
          <t xml:space="preserve">
Hilfsmonteur
</t>
        </r>
        <r>
          <rPr>
            <b/>
            <sz val="8"/>
            <color indexed="81"/>
            <rFont val="Arial"/>
            <family val="2"/>
          </rPr>
          <t>Tätigkeit:</t>
        </r>
        <r>
          <rPr>
            <sz val="8"/>
            <color indexed="81"/>
            <rFont val="Arial"/>
            <family val="2"/>
          </rPr>
          <t xml:space="preserve">
Mithilfe bei der Erstellung von einfachen Elektroinstallationen, unter Anleitung und Beaufsichtigung von ausgebildeten Elektrofachleuten.</t>
        </r>
      </text>
    </comment>
    <comment ref="L1" authorId="0" shapeId="0">
      <text>
        <r>
          <rPr>
            <b/>
            <sz val="8"/>
            <color indexed="81"/>
            <rFont val="Arial"/>
            <family val="2"/>
          </rPr>
          <t>4.2.4 Lehrbuch Seite 44
Bezeichnung gestern:</t>
        </r>
        <r>
          <rPr>
            <sz val="8"/>
            <color indexed="81"/>
            <rFont val="Arial"/>
            <family val="2"/>
          </rPr>
          <t xml:space="preserve">
Kundendienstmonteur,Kundenmonteur
</t>
        </r>
        <r>
          <rPr>
            <b/>
            <sz val="8"/>
            <color indexed="81"/>
            <rFont val="Arial"/>
            <family val="2"/>
          </rPr>
          <t>Tätigkeit:</t>
        </r>
        <r>
          <rPr>
            <sz val="8"/>
            <color indexed="81"/>
            <rFont val="Arial"/>
            <family val="2"/>
          </rPr>
          <t xml:space="preserve">
Er erstellt kleine Installationen, führt Servicearbeiten an Installationen, Haushaltgeräten und der Telematik selbständig aus.</t>
        </r>
      </text>
    </comment>
    <comment ref="M1" authorId="0" shapeId="0">
      <text>
        <r>
          <rPr>
            <b/>
            <sz val="8"/>
            <color indexed="81"/>
            <rFont val="Arial"/>
            <family val="2"/>
          </rPr>
          <t xml:space="preserve">4.2.4 Lehrbuch Seite 44
</t>
        </r>
        <r>
          <rPr>
            <sz val="8"/>
            <color indexed="81"/>
            <rFont val="Arial"/>
            <family val="2"/>
          </rPr>
          <t xml:space="preserve">In der Ausbildung stehender Berufsnachwuchs als Elektroinstallateure EFZ, Telematiker  EFZ, Elektroplaner EFZ, Montage-Elektriker EFZ,  
</t>
        </r>
        <r>
          <rPr>
            <b/>
            <sz val="8"/>
            <color indexed="81"/>
            <rFont val="Arial"/>
            <family val="2"/>
          </rPr>
          <t>Tätigkeit:</t>
        </r>
        <r>
          <rPr>
            <sz val="8"/>
            <color indexed="81"/>
            <rFont val="Arial"/>
            <family val="2"/>
          </rPr>
          <t xml:space="preserve">
Ausführung und allenfalls auch Planen von elektrischen Installationen unter Anleitung.</t>
        </r>
      </text>
    </comment>
    <comment ref="N1" authorId="0" shapeId="0">
      <text>
        <r>
          <rPr>
            <b/>
            <sz val="8"/>
            <color indexed="81"/>
            <rFont val="Arial"/>
            <family val="2"/>
          </rPr>
          <t xml:space="preserve">4.2.4 Lehrbuch Seite 44
</t>
        </r>
        <r>
          <rPr>
            <sz val="8"/>
            <color indexed="81"/>
            <rFont val="Arial"/>
            <family val="2"/>
          </rPr>
          <t xml:space="preserve">In der Ausbildung stehender Berufsnachwuchs als Elektroinstallateure EFZ, Telematiker  EFZ, Elektroplaner EFZ, Montage-Elektriker EFZ,  </t>
        </r>
        <r>
          <rPr>
            <b/>
            <sz val="8"/>
            <color indexed="81"/>
            <rFont val="Arial"/>
            <family val="2"/>
          </rPr>
          <t xml:space="preserve">
Tätigkeit:
</t>
        </r>
        <r>
          <rPr>
            <sz val="8"/>
            <color indexed="81"/>
            <rFont val="Arial"/>
            <family val="2"/>
          </rPr>
          <t>Ausführung und allenfalls auch Planen von elektrischen Installationen unter Anleitung.</t>
        </r>
      </text>
    </comment>
    <comment ref="O1" authorId="0" shapeId="0">
      <text>
        <r>
          <rPr>
            <b/>
            <sz val="8"/>
            <color indexed="81"/>
            <rFont val="Arial"/>
            <family val="2"/>
          </rPr>
          <t xml:space="preserve">4.2.4 Lehrbuch Seite 44
</t>
        </r>
        <r>
          <rPr>
            <sz val="8"/>
            <color indexed="81"/>
            <rFont val="Arial"/>
            <family val="2"/>
          </rPr>
          <t xml:space="preserve">In der Ausbildung stehender Berufsnachwuchs als Elektroinstallateure EFZ, Telematiker  EFZ, Elektroplaner EFZ, Montage-Elektriker EFZ,  
</t>
        </r>
        <r>
          <rPr>
            <b/>
            <sz val="8"/>
            <color indexed="81"/>
            <rFont val="Arial"/>
            <family val="2"/>
          </rPr>
          <t xml:space="preserve">
Tätigkeit:
</t>
        </r>
        <r>
          <rPr>
            <sz val="8"/>
            <color indexed="81"/>
            <rFont val="Arial"/>
            <family val="2"/>
          </rPr>
          <t xml:space="preserve">Ausführung und allenfalls auch Planen von elektrischen Installationen unter Anleitung.
</t>
        </r>
      </text>
    </comment>
    <comment ref="P1" authorId="0" shapeId="0">
      <text>
        <r>
          <rPr>
            <b/>
            <sz val="8"/>
            <color indexed="81"/>
            <rFont val="Arial"/>
            <family val="2"/>
          </rPr>
          <t xml:space="preserve">4.2.4 Lehrbuch Seite 44
</t>
        </r>
        <r>
          <rPr>
            <sz val="8"/>
            <color indexed="81"/>
            <rFont val="Arial"/>
            <family val="2"/>
          </rPr>
          <t>In der Ausbildung stehender Berufsnachwuchs als Elektroinstallateure EFZ, Telematiker  EFZ, Elektroplaner EFZ, Montage-Elektriker EFZ,</t>
        </r>
        <r>
          <rPr>
            <b/>
            <sz val="8"/>
            <color indexed="81"/>
            <rFont val="Arial"/>
            <family val="2"/>
          </rPr>
          <t xml:space="preserve">  
Tätigkeit:
</t>
        </r>
        <r>
          <rPr>
            <sz val="8"/>
            <color indexed="81"/>
            <rFont val="Arial"/>
            <family val="2"/>
          </rPr>
          <t>Ausführung und allenfalls auch Planen von elektrischen Installationen unter Anleitung.</t>
        </r>
      </text>
    </comment>
    <comment ref="A5" authorId="0" shapeId="0">
      <text>
        <r>
          <rPr>
            <b/>
            <sz val="8"/>
            <color indexed="81"/>
            <rFont val="Arial"/>
            <family val="2"/>
          </rPr>
          <t xml:space="preserve">Monatslohn
</t>
        </r>
        <r>
          <rPr>
            <sz val="8"/>
            <color indexed="81"/>
            <rFont val="Arial"/>
            <family val="2"/>
          </rPr>
          <t xml:space="preserve">Der Monatslohn wird exklusive Jahresendzulage (13. Monatslohn), exklusive Gratifikation und exklusive Kinderzulage eingegeben. 
</t>
        </r>
      </text>
    </comment>
    <comment ref="A19" authorId="0" shapeId="0">
      <text>
        <r>
          <rPr>
            <b/>
            <sz val="8"/>
            <color indexed="81"/>
            <rFont val="Arial"/>
            <family val="2"/>
          </rPr>
          <t xml:space="preserve">Jahres-Soll-Stunden gemäss PLK
</t>
        </r>
        <r>
          <rPr>
            <sz val="8"/>
            <color indexed="81"/>
            <rFont val="Arial"/>
            <family val="2"/>
          </rPr>
          <t xml:space="preserve">In das grün hinterlegte Feld wird die Jahresbruttoarbeitszeit gemäss Art.
23.2 des Gesamtarbeitsvertrages (GAV) eingetragen.
</t>
        </r>
        <r>
          <rPr>
            <b/>
            <sz val="8"/>
            <color indexed="81"/>
            <rFont val="Arial"/>
            <family val="2"/>
          </rPr>
          <t>Berechnung Durchschnittslohn pro Kategorie:</t>
        </r>
        <r>
          <rPr>
            <sz val="8"/>
            <color indexed="81"/>
            <rFont val="Arial"/>
            <family val="2"/>
          </rPr>
          <t xml:space="preserve">
(Total Monatslöhne x 12 / Total Mitarbeiter) / Jahresbruttoarbeitszeit
</t>
        </r>
        <r>
          <rPr>
            <b/>
            <sz val="8"/>
            <color indexed="81"/>
            <rFont val="Arial"/>
            <family val="2"/>
          </rPr>
          <t>23.2 GAV</t>
        </r>
        <r>
          <rPr>
            <sz val="8"/>
            <color indexed="81"/>
            <rFont val="Arial"/>
            <family val="2"/>
          </rPr>
          <t xml:space="preserve">
</t>
        </r>
      </text>
    </comment>
  </commentList>
</comments>
</file>

<file path=xl/comments2.xml><?xml version="1.0" encoding="utf-8"?>
<comments xmlns="http://schemas.openxmlformats.org/spreadsheetml/2006/main">
  <authors>
    <author>Hans-Peter Schweizer</author>
  </authors>
  <commentList>
    <comment ref="A3" authorId="0" shapeId="0">
      <text>
        <r>
          <rPr>
            <b/>
            <sz val="8"/>
            <color indexed="81"/>
            <rFont val="Arial"/>
            <family val="2"/>
          </rPr>
          <t xml:space="preserve">4.1.3 Lehrbuch Seite 33
</t>
        </r>
        <r>
          <rPr>
            <sz val="8"/>
            <color indexed="81"/>
            <rFont val="Arial"/>
            <family val="2"/>
          </rPr>
          <t xml:space="preserve">Zusätzlich zum Einkaufspreis fallen in jedem Betrieb Gemeinkosten an. Die Lagerhaltung verursacht erhebliche Arbeits- und Kostenaufwand. z.B.:
- Bestellung des Material
- Gemeinkostenlöhne Lager
- Versicherung
- Abschreibungen
- übrige Lagerkosten
- Zinsen
</t>
        </r>
        <r>
          <rPr>
            <b/>
            <sz val="8"/>
            <color indexed="81"/>
            <rFont val="Arial"/>
            <family val="2"/>
          </rPr>
          <t xml:space="preserve">
Branchen-Kennzahlen unter Kalkulationselemente</t>
        </r>
      </text>
    </comment>
    <comment ref="A4" authorId="0" shapeId="0">
      <text>
        <r>
          <rPr>
            <b/>
            <sz val="8"/>
            <color indexed="81"/>
            <rFont val="Arial"/>
            <family val="2"/>
          </rPr>
          <t>4.1.3 Lehrbuch Seite 33
A</t>
        </r>
        <r>
          <rPr>
            <sz val="8"/>
            <color indexed="81"/>
            <rFont val="Arial"/>
            <family val="2"/>
          </rPr>
          <t xml:space="preserve">uf die Baustelle geliefertes Material verursacht geringere prozentuale Zuschläge.
 </t>
        </r>
        <r>
          <rPr>
            <b/>
            <sz val="8"/>
            <color indexed="81"/>
            <rFont val="Arial"/>
            <family val="2"/>
          </rPr>
          <t xml:space="preserve">
Branchen-Kennzahlen unter Kalkulationselemente
</t>
        </r>
      </text>
    </comment>
    <comment ref="A6" authorId="0" shapeId="0">
      <text>
        <r>
          <rPr>
            <b/>
            <sz val="8"/>
            <color indexed="81"/>
            <rFont val="Arial"/>
            <family val="2"/>
          </rPr>
          <t xml:space="preserve">4.1.4 Lehrbuch Seite 34
</t>
        </r>
        <r>
          <rPr>
            <sz val="8"/>
            <color indexed="81"/>
            <rFont val="Arial"/>
            <family val="2"/>
          </rPr>
          <t>Verwaltungs- und Vertriebskosten VVGK sind allgemeine Kosten, die sich nicht direkt einem Auftrag zuordnen lassen.</t>
        </r>
        <r>
          <rPr>
            <b/>
            <sz val="8"/>
            <color indexed="81"/>
            <rFont val="Arial"/>
            <family val="2"/>
          </rPr>
          <t xml:space="preserve">
</t>
        </r>
        <r>
          <rPr>
            <sz val="8"/>
            <color indexed="81"/>
            <rFont val="Arial"/>
            <family val="2"/>
          </rPr>
          <t xml:space="preserve">Sie entstehen in der Administration des Betriebes.
</t>
        </r>
        <r>
          <rPr>
            <b/>
            <sz val="8"/>
            <color indexed="81"/>
            <rFont val="Arial"/>
            <family val="2"/>
          </rPr>
          <t>Branchen-Kennzahlen unter Kalkulationselemente</t>
        </r>
      </text>
    </comment>
    <comment ref="A8" authorId="0" shapeId="0">
      <text>
        <r>
          <rPr>
            <b/>
            <sz val="8"/>
            <color indexed="81"/>
            <rFont val="Arial"/>
            <family val="2"/>
          </rPr>
          <t xml:space="preserve">4.1.5 Lehrbuch Seite 34
</t>
        </r>
        <r>
          <rPr>
            <sz val="8"/>
            <color indexed="81"/>
            <rFont val="Arial"/>
            <family val="2"/>
          </rPr>
          <t>Ein florierender Betrieb erzielt Gewinn. Auch die vorhandenen Risiken gilt es zu berücksichtigen</t>
        </r>
        <r>
          <rPr>
            <b/>
            <sz val="8"/>
            <color indexed="81"/>
            <rFont val="Arial"/>
            <family val="2"/>
          </rPr>
          <t xml:space="preserve">. </t>
        </r>
        <r>
          <rPr>
            <sz val="8"/>
            <color indexed="81"/>
            <rFont val="Arial"/>
            <family val="2"/>
          </rPr>
          <t xml:space="preserve">
</t>
        </r>
        <r>
          <rPr>
            <b/>
            <sz val="8"/>
            <color indexed="81"/>
            <rFont val="Arial"/>
            <family val="2"/>
          </rPr>
          <t>Branchen-Kennzahlen unter Kalkulationselemente</t>
        </r>
      </text>
    </comment>
    <comment ref="B14" authorId="0" shapeId="0">
      <text>
        <r>
          <rPr>
            <b/>
            <sz val="8"/>
            <color indexed="81"/>
            <rFont val="Arial"/>
            <family val="2"/>
          </rPr>
          <t>Mischfaktor 1 bei Priorität Baustelle</t>
        </r>
        <r>
          <rPr>
            <sz val="8"/>
            <color indexed="81"/>
            <rFont val="Arial"/>
            <family val="2"/>
          </rPr>
          <t xml:space="preserve">
Hoher Anteil Baustellenmaterial, geringer Anteil Lagermaterial.
</t>
        </r>
        <r>
          <rPr>
            <b/>
            <sz val="8"/>
            <color indexed="81"/>
            <rFont val="Arial"/>
            <family val="2"/>
          </rPr>
          <t>4.1.6 Lehrbuch Seite 35
Branchen-Kennzahlen unter Kalkulationselemente</t>
        </r>
        <r>
          <rPr>
            <sz val="8"/>
            <color indexed="81"/>
            <rFont val="Arial"/>
            <family val="2"/>
          </rPr>
          <t xml:space="preserve">
</t>
        </r>
      </text>
    </comment>
    <comment ref="B17" authorId="0" shapeId="0">
      <text>
        <r>
          <rPr>
            <b/>
            <sz val="8"/>
            <color indexed="81"/>
            <rFont val="Arial"/>
            <family val="2"/>
          </rPr>
          <t>Mischfaktor 2 bei Priorität ab Lager</t>
        </r>
        <r>
          <rPr>
            <sz val="8"/>
            <color indexed="81"/>
            <rFont val="Arial"/>
            <family val="2"/>
          </rPr>
          <t xml:space="preserve">
Hoher Anteil Lagermaterial, geringer Anteil Baustellenmaterial vor allem für Kleinaufträge und Regiearbeiten.
</t>
        </r>
        <r>
          <rPr>
            <b/>
            <sz val="8"/>
            <color indexed="81"/>
            <rFont val="Arial"/>
            <family val="2"/>
          </rPr>
          <t xml:space="preserve">
4.1.6 Lehrbuch Seite 35
Branchen-Kennzahlen unter Kalkulationselemente</t>
        </r>
        <r>
          <rPr>
            <sz val="8"/>
            <color indexed="81"/>
            <rFont val="Arial"/>
            <family val="2"/>
          </rPr>
          <t xml:space="preserve">
</t>
        </r>
      </text>
    </comment>
  </commentList>
</comments>
</file>

<file path=xl/comments3.xml><?xml version="1.0" encoding="utf-8"?>
<comments xmlns="http://schemas.openxmlformats.org/spreadsheetml/2006/main">
  <authors>
    <author>Hans-Peter Schweizer</author>
  </authors>
  <commentList>
    <comment ref="A1" authorId="0" shapeId="0">
      <text>
        <r>
          <rPr>
            <b/>
            <sz val="8"/>
            <color indexed="81"/>
            <rFont val="Arial"/>
            <family val="2"/>
          </rPr>
          <t xml:space="preserve">Anleitung zum Ausfüllen der "Sollerlös Berechnung":
Durchschnitt aus Lohnbuchhaltung:
</t>
        </r>
        <r>
          <rPr>
            <sz val="8"/>
            <color indexed="81"/>
            <rFont val="Arial"/>
            <family val="2"/>
          </rPr>
          <t>Hier werden die Werte der "Tabelle zur Berechnung des Durchschnittlohns
je Stunde" automatisch übertragen. Wenn Angaben zu den Monatslöhnen
fehlen, können hier die Durchschnittslöhne direkt eingegeben werden.</t>
        </r>
        <r>
          <rPr>
            <b/>
            <sz val="8"/>
            <color indexed="81"/>
            <rFont val="Arial"/>
            <family val="2"/>
          </rPr>
          <t xml:space="preserve">
</t>
        </r>
        <r>
          <rPr>
            <sz val="8"/>
            <color indexed="81"/>
            <rFont val="Arial"/>
            <family val="2"/>
          </rPr>
          <t xml:space="preserve">Herkunft: </t>
        </r>
        <r>
          <rPr>
            <b/>
            <sz val="8"/>
            <color indexed="81"/>
            <rFont val="Arial"/>
            <family val="2"/>
          </rPr>
          <t>betriebseigene Lohnbuchhaltung</t>
        </r>
        <r>
          <rPr>
            <sz val="8"/>
            <color indexed="81"/>
            <rFont val="Arial"/>
            <family val="2"/>
          </rPr>
          <t xml:space="preserve">
</t>
        </r>
        <r>
          <rPr>
            <b/>
            <sz val="8"/>
            <color indexed="81"/>
            <rFont val="Arial"/>
            <family val="2"/>
          </rPr>
          <t xml:space="preserve">
Zuschlagssätze:
</t>
        </r>
        <r>
          <rPr>
            <sz val="8"/>
            <color indexed="81"/>
            <rFont val="Arial"/>
            <family val="2"/>
          </rPr>
          <t xml:space="preserve">In die grün hinterlegten Felder werden die Zuschläge für die Personalzusatzkosten, ügrige Gemeinkosten, Personalzusatzkosten, VVGK, Sonderkosten und R+G eingegeben. 
Herkunft: </t>
        </r>
        <r>
          <rPr>
            <b/>
            <sz val="8"/>
            <color indexed="81"/>
            <rFont val="Arial"/>
            <family val="2"/>
          </rPr>
          <t xml:space="preserve">Ihre Buchhaltung, eventuell Werte aus den Branchen-Kennzahlen
Sollerlös vor MWST:
</t>
        </r>
        <r>
          <rPr>
            <sz val="8"/>
            <color indexed="81"/>
            <rFont val="Arial"/>
            <family val="2"/>
          </rPr>
          <t xml:space="preserve">Sollerlös je Installationsstunde pro Mitarbeiterkategorie </t>
        </r>
        <r>
          <rPr>
            <b/>
            <sz val="8"/>
            <color indexed="81"/>
            <rFont val="Arial"/>
            <family val="2"/>
          </rPr>
          <t xml:space="preserve">
6.5.3 Lehrbuch ab Seite 111</t>
        </r>
        <r>
          <rPr>
            <sz val="8"/>
            <color indexed="81"/>
            <rFont val="Arial"/>
            <family val="2"/>
          </rPr>
          <t xml:space="preserve">
</t>
        </r>
      </text>
    </comment>
    <comment ref="B1" authorId="0" shapeId="0">
      <text>
        <r>
          <rPr>
            <b/>
            <sz val="8"/>
            <color indexed="81"/>
            <rFont val="Arial"/>
            <family val="2"/>
          </rPr>
          <t xml:space="preserve">Lehrbuch ab Seite 48
</t>
        </r>
        <r>
          <rPr>
            <sz val="8"/>
            <color indexed="81"/>
            <rFont val="Arial"/>
            <family val="2"/>
          </rPr>
          <t>4.2.6  Personalzusatzkosten</t>
        </r>
        <r>
          <rPr>
            <b/>
            <sz val="8"/>
            <color indexed="81"/>
            <rFont val="Arial"/>
            <family val="2"/>
          </rPr>
          <t xml:space="preserve">
</t>
        </r>
        <r>
          <rPr>
            <sz val="8"/>
            <color indexed="81"/>
            <rFont val="Arial"/>
            <family val="2"/>
          </rPr>
          <t>4.2.7  übrige Gemeinkosten
4.2.8  Verwaltungs- und 
          Vertriebsgemeinkosten (VVGK)
4.2.9  Sonderkosten
4.2.10 Risiko- und Gewinn</t>
        </r>
        <r>
          <rPr>
            <b/>
            <sz val="8"/>
            <color indexed="81"/>
            <rFont val="Arial"/>
            <family val="2"/>
          </rPr>
          <t xml:space="preserve">
</t>
        </r>
        <r>
          <rPr>
            <sz val="8"/>
            <color indexed="81"/>
            <rFont val="Arial"/>
            <family val="2"/>
          </rPr>
          <t xml:space="preserve">
</t>
        </r>
      </text>
    </comment>
    <comment ref="A2" authorId="0" shapeId="0">
      <text>
        <r>
          <rPr>
            <b/>
            <sz val="8"/>
            <color indexed="81"/>
            <rFont val="Arial"/>
            <family val="2"/>
          </rPr>
          <t>4.2.5 Lehrbuch ab Seite 45</t>
        </r>
        <r>
          <rPr>
            <sz val="8"/>
            <color indexed="81"/>
            <rFont val="Arial"/>
            <family val="2"/>
          </rPr>
          <t xml:space="preserve">
Als durchschnittlich bezahlte Stundenlöhne gelten die AHV-pflichtigen Bruttolöhne (exkl. Jahresendzulage, Gratifikationen). </t>
        </r>
        <r>
          <rPr>
            <sz val="8"/>
            <color indexed="81"/>
            <rFont val="Arial"/>
            <family val="2"/>
          </rPr>
          <t xml:space="preserve">
</t>
        </r>
      </text>
    </comment>
    <comment ref="A3" authorId="0" shapeId="0">
      <text>
        <r>
          <rPr>
            <b/>
            <sz val="8"/>
            <color indexed="81"/>
            <rFont val="Arial"/>
            <family val="2"/>
          </rPr>
          <t>4.2.6 Lehrbuch Seite 48</t>
        </r>
        <r>
          <rPr>
            <sz val="8"/>
            <color indexed="81"/>
            <rFont val="Arial"/>
            <family val="2"/>
          </rPr>
          <t xml:space="preserve">
Jeder Mitarbeiter verbringt einen 
Teil der durchschnittlichen 
Jahresbruttoarbeitszeit als Absenz wie z.B. Ferien, Freitage usw. 
- Militärdienst/Zivildienst/Zivilschutz
- Sozialleistungen AHV,ALV etc.
- Weiterbildung (bis 3 Tage GAV)
</t>
        </r>
        <r>
          <rPr>
            <b/>
            <sz val="8"/>
            <color indexed="81"/>
            <rFont val="Arial"/>
            <family val="2"/>
          </rPr>
          <t>Branchen-Kennzahlen unter
Kalkulationselemente</t>
        </r>
        <r>
          <rPr>
            <sz val="8"/>
            <color indexed="81"/>
            <rFont val="Arial"/>
            <family val="2"/>
          </rPr>
          <t xml:space="preserve">
</t>
        </r>
      </text>
    </comment>
    <comment ref="A4" authorId="0" shapeId="0">
      <text>
        <r>
          <rPr>
            <b/>
            <sz val="8"/>
            <color indexed="81"/>
            <rFont val="Arial"/>
            <family val="2"/>
          </rPr>
          <t xml:space="preserve">4.2.7 Lehrbuch Seite 50
</t>
        </r>
        <r>
          <rPr>
            <sz val="8"/>
            <color indexed="81"/>
            <rFont val="Arial"/>
            <family val="2"/>
          </rPr>
          <t xml:space="preserve">Zu den durchschnittlichen Löhnen der Mitarbeiter werden noch weitere Gemeinkosten zugerechnet. 
z.B. 
- Kurskosten und Spesen für interne
  und externe Aus- und Weiterbildung
- Informatikkosten für TB- und
  Telematik-Mitarbeiter.
</t>
        </r>
        <r>
          <rPr>
            <b/>
            <sz val="8"/>
            <color indexed="81"/>
            <rFont val="Arial"/>
            <family val="2"/>
          </rPr>
          <t xml:space="preserve">Für lernende Telematiker </t>
        </r>
        <r>
          <rPr>
            <sz val="8"/>
            <color indexed="81"/>
            <rFont val="Arial"/>
            <family val="2"/>
          </rPr>
          <t xml:space="preserve">sind allenfalls höhere Gemeinkosten einzusetzen.
</t>
        </r>
        <r>
          <rPr>
            <b/>
            <sz val="8"/>
            <color indexed="81"/>
            <rFont val="Arial"/>
            <family val="2"/>
          </rPr>
          <t>Branchen-Kennzahlen unter
Kalkulationselemente</t>
        </r>
      </text>
    </comment>
    <comment ref="A6" authorId="0" shapeId="0">
      <text>
        <r>
          <rPr>
            <b/>
            <sz val="8"/>
            <color indexed="81"/>
            <rFont val="Arial"/>
            <family val="2"/>
          </rPr>
          <t>4.2.8 LehrbuchSeite 51</t>
        </r>
        <r>
          <rPr>
            <sz val="8"/>
            <color indexed="81"/>
            <rFont val="Arial"/>
            <family val="2"/>
          </rPr>
          <t xml:space="preserve">
Die Administration eines Betriebes verursacht allgemeine Kosten. Diese werden neben den Materialkosten vor allem auf den Löhnen zugeschlagen.
-Löhne der kaufm. Mitarbeiter
-Kosten für erfolglose Offerten
</t>
        </r>
        <r>
          <rPr>
            <b/>
            <sz val="8"/>
            <color indexed="81"/>
            <rFont val="Arial"/>
            <family val="2"/>
          </rPr>
          <t>Branchen-Kennzahlen unter
Kalkulationselemente</t>
        </r>
      </text>
    </comment>
    <comment ref="A7" authorId="0" shapeId="0">
      <text>
        <r>
          <rPr>
            <b/>
            <sz val="8"/>
            <color indexed="81"/>
            <rFont val="Arial"/>
            <family val="2"/>
          </rPr>
          <t>4.2.9 Lehrbuch Seite 52</t>
        </r>
        <r>
          <rPr>
            <sz val="8"/>
            <color indexed="81"/>
            <rFont val="Arial"/>
            <family val="2"/>
          </rPr>
          <t xml:space="preserve">
Im Preis der Leistungspositionen sind die nachstehenden Sonderkosten enthalten. Bei Regiearbeiten werden sie offen auf der Rechnung ausgewiesen.
- direkt zuweisbare Mitarbeiterspesen
- direkt zuweisbare Transportkosten
</t>
        </r>
        <r>
          <rPr>
            <b/>
            <sz val="8"/>
            <color indexed="81"/>
            <rFont val="Arial"/>
            <family val="2"/>
          </rPr>
          <t>Branchen-Kennzahlen unter
Kalkulationselemente</t>
        </r>
      </text>
    </comment>
    <comment ref="A9" authorId="0" shapeId="0">
      <text>
        <r>
          <rPr>
            <b/>
            <sz val="8"/>
            <color indexed="81"/>
            <rFont val="Arial"/>
            <family val="2"/>
          </rPr>
          <t>4.2.10 Lehrbuch Seite 53</t>
        </r>
        <r>
          <rPr>
            <sz val="8"/>
            <color indexed="81"/>
            <rFont val="Arial"/>
            <family val="2"/>
          </rPr>
          <t xml:space="preserve">
Ein florierendes Unternehmen erarbeitet einen Gewinn. Auch die vorhandenen Risiken gilt es zu berücksichtigen.
- z.B. zu günstig berechnete   
   Angebote
- Ausführung von Garantiearbeiten</t>
        </r>
        <r>
          <rPr>
            <sz val="8"/>
            <color indexed="12"/>
            <rFont val="Arial"/>
            <family val="2"/>
          </rPr>
          <t xml:space="preserve">
</t>
        </r>
        <r>
          <rPr>
            <sz val="8"/>
            <color indexed="81"/>
            <rFont val="Arial"/>
            <family val="2"/>
          </rPr>
          <t xml:space="preserve">
</t>
        </r>
        <r>
          <rPr>
            <b/>
            <sz val="8"/>
            <color indexed="81"/>
            <rFont val="Arial"/>
            <family val="2"/>
          </rPr>
          <t>Branchen-Kennzahlen unter
Kalkulationselemente</t>
        </r>
      </text>
    </comment>
    <comment ref="A10" authorId="0" shapeId="0">
      <text>
        <r>
          <rPr>
            <b/>
            <sz val="8"/>
            <color indexed="81"/>
            <rFont val="Arial"/>
            <family val="2"/>
          </rPr>
          <t>Sollerlös vor MWST</t>
        </r>
        <r>
          <rPr>
            <sz val="8"/>
            <color indexed="81"/>
            <rFont val="Arial"/>
            <family val="2"/>
          </rPr>
          <t xml:space="preserve">
Dieser Wert dient als Basis zur Berechnung der "Sollerlös-Mischsätze" der Installationsarten.
- Die Technische Bearbeitung wird in  
  Abhängigkeit der Installationsart und 
  der notwendigen Installationszeit
  zugerechnet.
</t>
        </r>
        <r>
          <rPr>
            <b/>
            <sz val="8"/>
            <color indexed="81"/>
            <rFont val="Arial"/>
            <family val="2"/>
          </rPr>
          <t>Branchen-Kennzahlen unter
Kalkulationselemente</t>
        </r>
      </text>
    </comment>
  </commentList>
</comments>
</file>

<file path=xl/comments4.xml><?xml version="1.0" encoding="utf-8"?>
<comments xmlns="http://schemas.openxmlformats.org/spreadsheetml/2006/main">
  <authors>
    <author>Hans-Peter Schweizer</author>
  </authors>
  <commentList>
    <comment ref="A1" authorId="0" shapeId="0">
      <text>
        <r>
          <rPr>
            <b/>
            <sz val="8"/>
            <color indexed="81"/>
            <rFont val="Arial"/>
            <family val="2"/>
          </rPr>
          <t>Anleitung zum Ausfüllen der "Montage-Mitarbeiter und Mischsatz":</t>
        </r>
        <r>
          <rPr>
            <sz val="8"/>
            <color indexed="81"/>
            <rFont val="Arial"/>
            <family val="2"/>
          </rPr>
          <t xml:space="preserve">
</t>
        </r>
        <r>
          <rPr>
            <b/>
            <sz val="8"/>
            <color indexed="81"/>
            <rFont val="Arial"/>
            <family val="2"/>
          </rPr>
          <t xml:space="preserve">Anzahl Mitarbeiter
</t>
        </r>
        <r>
          <rPr>
            <sz val="8"/>
            <color indexed="81"/>
            <rFont val="Arial"/>
            <family val="2"/>
          </rPr>
          <t>Die Mitarbeiter des Installationsbereich werden entsprechend ihrer Ausbildung bzw. der ausgeübten Tätigkeit in die richtige Gruppe eingegeben.</t>
        </r>
        <r>
          <rPr>
            <b/>
            <sz val="8"/>
            <color indexed="81"/>
            <rFont val="Arial"/>
            <family val="2"/>
          </rPr>
          <t xml:space="preserve"> 
</t>
        </r>
        <r>
          <rPr>
            <sz val="8"/>
            <color indexed="81"/>
            <rFont val="Arial"/>
            <family val="2"/>
          </rPr>
          <t xml:space="preserve">
In die grün hinterlegten Feldern werden die Montage-Mitarbeiter des Installationsbereichs eingegeben (arbeitet z.B. der Unternehmer, Elektro-Projektleiter, Elektro-Sicherheitsberater oder Servicemonteur zu 50% als Spezialist, so wird er mit 0.5 beim Spezialist dazugerechnet). 
</t>
        </r>
        <r>
          <rPr>
            <b/>
            <sz val="8"/>
            <color indexed="81"/>
            <rFont val="Arial"/>
            <family val="2"/>
          </rPr>
          <t>Präsenz-/Leistungsfaktor</t>
        </r>
        <r>
          <rPr>
            <sz val="8"/>
            <color indexed="81"/>
            <rFont val="Arial"/>
            <family val="2"/>
          </rPr>
          <t xml:space="preserve">
Die Mitarbeiter können mit einem Präsenz-/Leistungsfaktor eingesetzt werden, um eine allenfalls geringere Präsenz-/Leistungsfähigkeit zu berücksichtigen. Sie richtet sich nach der jeweiligen Situation.
</t>
        </r>
        <r>
          <rPr>
            <b/>
            <sz val="8"/>
            <color indexed="81"/>
            <rFont val="Arial"/>
            <family val="2"/>
          </rPr>
          <t>6.5.3 Lehrbuch ab Seite 111</t>
        </r>
        <r>
          <rPr>
            <sz val="8"/>
            <color indexed="81"/>
            <rFont val="Arial"/>
            <family val="2"/>
          </rPr>
          <t xml:space="preserve">
</t>
        </r>
      </text>
    </comment>
    <comment ref="B1" authorId="0" shapeId="0">
      <text>
        <r>
          <rPr>
            <b/>
            <sz val="8"/>
            <color indexed="81"/>
            <rFont val="Arial"/>
            <family val="2"/>
          </rPr>
          <t xml:space="preserve">Freie Eingabe:
</t>
        </r>
        <r>
          <rPr>
            <sz val="8"/>
            <color indexed="81"/>
            <rFont val="Arial"/>
            <family val="2"/>
          </rPr>
          <t>Diese Mitarbeiter erfasst der VSEI nicht für die Ausführung von Montagearbeiten.
Führen Elektro-Projektleiter in ihrem Betrieb Montagearbeiten aus, sind die Anteile ebenfals einzugeben.
(Die grün hinterlegten Felder lassen die Eingabe zu)</t>
        </r>
      </text>
    </comment>
    <comment ref="C1" authorId="0" shapeId="0">
      <text>
        <r>
          <rPr>
            <b/>
            <sz val="8"/>
            <color indexed="81"/>
            <rFont val="Arial"/>
            <family val="2"/>
          </rPr>
          <t xml:space="preserve">Freie Eingabe:
</t>
        </r>
        <r>
          <rPr>
            <sz val="8"/>
            <color indexed="81"/>
            <rFont val="Arial"/>
            <family val="2"/>
          </rPr>
          <t>Diese Mitarbeiter erfasst der VSEI nicht für die Ausführung von Montagearbeiten.
Führen Elektro-Sicherheitsberater in ihrem Betrieb Montagearbeiten aus, sind die Anteile ebenfals einzugeben.
(Die grün hinterlegten Felder lassen die Eingabe zu)</t>
        </r>
      </text>
    </comment>
    <comment ref="H1" authorId="0" shapeId="0">
      <text>
        <r>
          <rPr>
            <b/>
            <sz val="8"/>
            <color indexed="81"/>
            <rFont val="Arial"/>
            <family val="2"/>
          </rPr>
          <t xml:space="preserve">Freie Eingabe:
</t>
        </r>
        <r>
          <rPr>
            <sz val="8"/>
            <color indexed="81"/>
            <rFont val="Arial"/>
            <family val="2"/>
          </rPr>
          <t>Diese Mitarbeiter erfasst der VSEI nicht für die Ausführung von Montagearbeiten.
Führen Elektroplaner (EFZ) in ihrem Betrieb Montagearbeiten aus, sind die Anteile ebenfals einzugeben.
(Die grün hinterlegten Felder lassen die Eingabe zu</t>
        </r>
        <r>
          <rPr>
            <b/>
            <sz val="8"/>
            <color indexed="81"/>
            <rFont val="Arial"/>
            <family val="2"/>
          </rPr>
          <t>)</t>
        </r>
      </text>
    </comment>
    <comment ref="K1" authorId="0" shapeId="0">
      <text>
        <r>
          <rPr>
            <b/>
            <sz val="8"/>
            <color indexed="81"/>
            <rFont val="Tahoma"/>
          </rPr>
          <t xml:space="preserve">Freie Eingabe:
</t>
        </r>
        <r>
          <rPr>
            <sz val="8"/>
            <color indexed="81"/>
            <rFont val="Tahoma"/>
            <family val="2"/>
          </rPr>
          <t>Diese Mitarbeiter erfasst der VSEI nicht für die Ausführung von Montagearbeiten.
Führen Servicemonteure in ihrem Betrieb Montagearbeiten aus, sind die Anteile ebenfals einzugeben.
(Die grün hinterlegten Felder lassen die Eingabe zu)</t>
        </r>
      </text>
    </comment>
    <comment ref="A2" authorId="0" shapeId="0">
      <text>
        <r>
          <rPr>
            <b/>
            <sz val="8"/>
            <color indexed="81"/>
            <rFont val="Arial"/>
            <family val="2"/>
          </rPr>
          <t>Anzahl Mitarbeiter</t>
        </r>
        <r>
          <rPr>
            <sz val="8"/>
            <color indexed="81"/>
            <rFont val="Arial"/>
            <family val="2"/>
          </rPr>
          <t xml:space="preserve">
In die grün hinterlegten Feldern wird der in der Montage tätige Personal-bestand eingegeben. 
</t>
        </r>
        <r>
          <rPr>
            <b/>
            <sz val="8"/>
            <color indexed="81"/>
            <rFont val="Arial"/>
            <family val="2"/>
          </rPr>
          <t>6.5.3 Lehrbuch Seite 112</t>
        </r>
        <r>
          <rPr>
            <sz val="8"/>
            <color indexed="81"/>
            <rFont val="Arial"/>
            <family val="2"/>
          </rPr>
          <t xml:space="preserve">
</t>
        </r>
      </text>
    </comment>
    <comment ref="A4" authorId="0" shapeId="0">
      <text>
        <r>
          <rPr>
            <b/>
            <sz val="8"/>
            <color indexed="81"/>
            <rFont val="Arial"/>
            <family val="2"/>
          </rPr>
          <t>Anleitung zum Ausfüllen der "Verteilung Mitarbeiterkategorie":</t>
        </r>
        <r>
          <rPr>
            <sz val="8"/>
            <color indexed="81"/>
            <rFont val="Arial"/>
            <family val="2"/>
          </rPr>
          <t xml:space="preserve">
</t>
        </r>
        <r>
          <rPr>
            <b/>
            <sz val="8"/>
            <color indexed="81"/>
            <rFont val="Arial"/>
            <family val="2"/>
          </rPr>
          <t>Verteilung der Mitarbeiterkategorie</t>
        </r>
        <r>
          <rPr>
            <sz val="8"/>
            <color indexed="81"/>
            <rFont val="Arial"/>
            <family val="2"/>
          </rPr>
          <t xml:space="preserve">
In die grün hinterlegten Felder wird die Tätigkeiten, die ein Mitarbeiter ausführt, auf die entsprechenden Installationsarten verteilt. Die Summe der einzelnen Mitarbeiterkategorien muss 100% ergeben. Allfällige unverteilte Mitarbeiteranteile sind zu korrigieren.
</t>
        </r>
        <r>
          <rPr>
            <b/>
            <sz val="8"/>
            <color indexed="81"/>
            <rFont val="Arial"/>
            <family val="2"/>
          </rPr>
          <t>Beachten Sie dabei die folgenden Überlegungen:</t>
        </r>
        <r>
          <rPr>
            <sz val="8"/>
            <color indexed="81"/>
            <rFont val="Arial"/>
            <family val="2"/>
          </rPr>
          <t xml:space="preserve">
Die Zusammensetzung der Mitarbeiter in den einzelnen Installationsarten muss in der Regel jährlich nur einmal aufgrund der tatsächlichen Verhältnisse vorgenommen werden.
Von einer auftragsbezogenen Bestimmung dieser Parameter ist abzuraten. Die ausführenden Mitarbeiter sind zum Zeitpunkt der Offertstellung nicht gesichert zuweisbar (Ausfall infolge Krankheit, Unfall usw.). 
</t>
        </r>
        <r>
          <rPr>
            <b/>
            <sz val="8"/>
            <color indexed="81"/>
            <rFont val="Arial"/>
            <family val="2"/>
          </rPr>
          <t>Herkunft: Überlegungen zur Zuteilung des Personals auf die   
                Installationstätigkeit 6.5.3 Lehrbuch ab Seite 111</t>
        </r>
        <r>
          <rPr>
            <sz val="8"/>
            <color indexed="81"/>
            <rFont val="Arial"/>
            <family val="2"/>
          </rPr>
          <t xml:space="preserve">
</t>
        </r>
      </text>
    </comment>
    <comment ref="A5" authorId="0" shapeId="0">
      <text>
        <r>
          <rPr>
            <b/>
            <sz val="8"/>
            <color indexed="81"/>
            <rFont val="Arial"/>
            <family val="2"/>
          </rPr>
          <t xml:space="preserve">6.5.1 Lehrbuch ab Seite 107
</t>
        </r>
        <r>
          <rPr>
            <sz val="8"/>
            <color indexed="81"/>
            <rFont val="Arial"/>
            <family val="2"/>
          </rPr>
          <t>Zur einfachen Installationsart gehören z.B.:
- UP-Montage von Rohren,  AP-
  Montage von Rohren 
- Bohr- und Spitzarbeiten
- Montage von Installationskanälen, 
  Trasses usw. 
- Montage von Einlasskästen usw.</t>
        </r>
      </text>
    </comment>
    <comment ref="A6" authorId="0" shapeId="0">
      <text>
        <r>
          <rPr>
            <b/>
            <sz val="8"/>
            <color indexed="81"/>
            <rFont val="Arial"/>
            <family val="2"/>
          </rPr>
          <t xml:space="preserve">6.5.1 Lehrbuch ab Seite 107
</t>
        </r>
        <r>
          <rPr>
            <sz val="8"/>
            <color indexed="81"/>
            <rFont val="Arial"/>
            <family val="2"/>
          </rPr>
          <t xml:space="preserve">Zur normalen Installationsart gehören z.B.:
- Draht- und Kabeleinzug
- Abzweigdosen montieren + an-
  schliessen
- Schalter, Steckdosen montieren +
  anschliessen
- Schaltgerätekombinationen erstellen, 
  Schutzapparate montieren + an-
  schliessen usw. 
</t>
        </r>
      </text>
    </comment>
    <comment ref="A7" authorId="0" shapeId="0">
      <text>
        <r>
          <rPr>
            <b/>
            <sz val="8"/>
            <color indexed="81"/>
            <rFont val="Arial"/>
            <family val="2"/>
          </rPr>
          <t xml:space="preserve">6.5.1 Lehrbuch ab Seite 107
</t>
        </r>
        <r>
          <rPr>
            <sz val="8"/>
            <color indexed="81"/>
            <rFont val="Arial"/>
            <family val="2"/>
          </rPr>
          <t xml:space="preserve">Zur anspruchsvollen Installationsart gehören z.B.:
- Programmierung von digitalen Schalt-
  uhren usw. 
- Funktionsprüfungen und  Inbetrieb-
  nahmen von umfangreichen 
  Installationen usw. 
</t>
        </r>
      </text>
    </comment>
    <comment ref="A8" authorId="0" shapeId="0">
      <text>
        <r>
          <rPr>
            <b/>
            <sz val="8"/>
            <color indexed="81"/>
            <rFont val="Arial"/>
            <family val="2"/>
          </rPr>
          <t xml:space="preserve">6.5.1 Lehrbuch ab Seite 107
</t>
        </r>
        <r>
          <rPr>
            <sz val="8"/>
            <color indexed="81"/>
            <rFont val="Arial"/>
            <family val="2"/>
          </rPr>
          <t>Zur Spezialistentätigkeit sind 
Spezialkenntnisse notwendig. z.B.:
- Planen und Programmieren von
  programmierten Steuerungen 
- Planen und Inbetriebnahme von
  BUS-Installationen
- LWL-Netze erstellen
- PBX programmieren</t>
        </r>
      </text>
    </comment>
    <comment ref="A9" authorId="0" shapeId="0">
      <text>
        <r>
          <rPr>
            <b/>
            <sz val="8"/>
            <color indexed="81"/>
            <rFont val="Arial"/>
            <family val="2"/>
          </rPr>
          <t>Unverteilt:</t>
        </r>
        <r>
          <rPr>
            <sz val="8"/>
            <color indexed="81"/>
            <rFont val="Arial"/>
            <family val="2"/>
          </rPr>
          <t xml:space="preserve">
Die Verteilung der Mitarbeiter auf die Installationsarten muss pro Mitarbeiterkategorie immer 100% ergeben.
</t>
        </r>
        <r>
          <rPr>
            <b/>
            <sz val="8"/>
            <color indexed="81"/>
            <rFont val="Arial"/>
            <family val="2"/>
          </rPr>
          <t>Allfällige, unverteilte 
Mitarbeiteranteile sind zu korrigieren.</t>
        </r>
      </text>
    </comment>
    <comment ref="A12" authorId="0" shapeId="0">
      <text>
        <r>
          <rPr>
            <b/>
            <sz val="8"/>
            <color indexed="81"/>
            <rFont val="Tahoma"/>
            <family val="2"/>
          </rPr>
          <t>Ergebnis: Mitarbeiterkapazität je Installationsart
Ergebnis "Eigene Struktur"</t>
        </r>
        <r>
          <rPr>
            <sz val="8"/>
            <color indexed="81"/>
            <rFont val="Tahoma"/>
            <family val="2"/>
          </rPr>
          <t xml:space="preserve">
Das Programm rechnet mit den in der Tabelle "Verteilung der Mitarbeiterkategorien auf Installationsaten" eingesetzten Prozentanteilen der vier Installationsarten die Prozentwerte auf den effektiven Mitarbeiteranteil um. 
</t>
        </r>
        <r>
          <rPr>
            <b/>
            <sz val="8"/>
            <color indexed="81"/>
            <rFont val="Tahoma"/>
            <family val="2"/>
          </rPr>
          <t xml:space="preserve">Abweichung
</t>
        </r>
        <r>
          <rPr>
            <sz val="8"/>
            <color indexed="81"/>
            <rFont val="Tahoma"/>
            <family val="2"/>
          </rPr>
          <t xml:space="preserve">Abweichungen zur VSEI-Struktur, sind zu analysieren.
</t>
        </r>
        <r>
          <rPr>
            <b/>
            <sz val="8"/>
            <color indexed="81"/>
            <rFont val="Tahoma"/>
            <family val="2"/>
          </rPr>
          <t xml:space="preserve">VSEI Struktur
</t>
        </r>
        <r>
          <rPr>
            <sz val="8"/>
            <color indexed="81"/>
            <rFont val="Tahoma"/>
            <family val="2"/>
          </rPr>
          <t xml:space="preserve">Die vorgegebene VSEI Struktur basiert auf der Analyse des verarbeiteten Materials im Elektroinstallationsgewerbe. </t>
        </r>
        <r>
          <rPr>
            <b/>
            <sz val="8"/>
            <color indexed="81"/>
            <rFont val="Tahoma"/>
            <family val="2"/>
          </rPr>
          <t xml:space="preserve">
6.5.3 Lehrbuch ab Seite 111</t>
        </r>
        <r>
          <rPr>
            <sz val="8"/>
            <color indexed="81"/>
            <rFont val="Tahoma"/>
          </rPr>
          <t xml:space="preserve">
</t>
        </r>
      </text>
    </comment>
    <comment ref="A20" authorId="0" shapeId="0">
      <text>
        <r>
          <rPr>
            <b/>
            <sz val="8"/>
            <color indexed="81"/>
            <rFont val="Arial"/>
            <family val="2"/>
          </rPr>
          <t xml:space="preserve">Ergebnis: Sollerlös Mischsatz je Installationsart
Sollerlössätze
</t>
        </r>
        <r>
          <rPr>
            <sz val="8"/>
            <color indexed="81"/>
            <rFont val="Arial"/>
            <family val="2"/>
          </rPr>
          <t xml:space="preserve">Diese werden aus der Tabelle "Sollerlös" (Schritt 1) übernommen. 
</t>
        </r>
        <r>
          <rPr>
            <sz val="8"/>
            <color indexed="81"/>
            <rFont val="Arial"/>
            <family val="2"/>
          </rPr>
          <t xml:space="preserve">
</t>
        </r>
      </text>
    </comment>
    <comment ref="Q20" authorId="0" shapeId="0">
      <text>
        <r>
          <rPr>
            <b/>
            <sz val="8"/>
            <color indexed="81"/>
            <rFont val="Arial"/>
            <family val="2"/>
          </rPr>
          <t>Meine Mischsätze</t>
        </r>
        <r>
          <rPr>
            <sz val="8"/>
            <color indexed="81"/>
            <rFont val="Arial"/>
            <family val="2"/>
          </rPr>
          <t xml:space="preserve">
Der eigene Sollerlös-Mischsatz  pro Installationsart kann in das firmeneigene Elektro-Programm übernommen werden. Nur so entstehen firmeneigene Angebote und Abrechnungen.
</t>
        </r>
        <r>
          <rPr>
            <b/>
            <sz val="8"/>
            <color indexed="81"/>
            <rFont val="Arial"/>
            <family val="2"/>
          </rPr>
          <t>Übernahme in Elektro-Programm</t>
        </r>
        <r>
          <rPr>
            <sz val="8"/>
            <color indexed="81"/>
            <rFont val="Arial"/>
            <family val="2"/>
          </rPr>
          <t xml:space="preserve">
</t>
        </r>
      </text>
    </comment>
  </commentList>
</comments>
</file>

<file path=xl/comments5.xml><?xml version="1.0" encoding="utf-8"?>
<comments xmlns="http://schemas.openxmlformats.org/spreadsheetml/2006/main">
  <authors>
    <author>Hans-Peter Schweizer</author>
  </authors>
  <commentList>
    <comment ref="A1" authorId="0" shapeId="0">
      <text>
        <r>
          <rPr>
            <b/>
            <sz val="8"/>
            <color indexed="81"/>
            <rFont val="Arial"/>
            <family val="2"/>
          </rPr>
          <t xml:space="preserve">Anleitung zum Ausfüllen der "Regiesatzberechnung":
</t>
        </r>
        <r>
          <rPr>
            <sz val="8"/>
            <color indexed="81"/>
            <rFont val="Arial"/>
            <family val="2"/>
          </rPr>
          <t xml:space="preserve">Die hinterlegten Werte werden aus der </t>
        </r>
        <r>
          <rPr>
            <b/>
            <sz val="8"/>
            <color indexed="81"/>
            <rFont val="Arial"/>
            <family val="2"/>
          </rPr>
          <t>Tabelle "Sollerlösberechnung"</t>
        </r>
        <r>
          <rPr>
            <sz val="8"/>
            <color indexed="81"/>
            <rFont val="Arial"/>
            <family val="2"/>
          </rPr>
          <t xml:space="preserve"> übernommen.
Ausnahme: </t>
        </r>
        <r>
          <rPr>
            <b/>
            <sz val="8"/>
            <color indexed="81"/>
            <rFont val="Arial"/>
            <family val="2"/>
          </rPr>
          <t>die offen verrechneten Sonderkosten</t>
        </r>
        <r>
          <rPr>
            <sz val="8"/>
            <color indexed="81"/>
            <rFont val="Arial"/>
            <family val="2"/>
          </rPr>
          <t xml:space="preserve">
Herkunft: </t>
        </r>
        <r>
          <rPr>
            <b/>
            <sz val="8"/>
            <color indexed="81"/>
            <rFont val="Arial"/>
            <family val="2"/>
          </rPr>
          <t xml:space="preserve">betriebseigene Zuschläge /VSEI-Lohnerhebung oder aus den Branchen-Kennzahlen
Regieansatz vor MWST:
</t>
        </r>
        <r>
          <rPr>
            <sz val="8"/>
            <color indexed="81"/>
            <rFont val="Arial"/>
            <family val="2"/>
          </rPr>
          <t xml:space="preserve">Im Regieansatz werden die "TB-C Leistungen" aus der Tabelle "TB-C-Arbeiten" eingerechnet. Der Anteil wird vom "Sollerlös Elektro-Projektleiter" berechnet.
</t>
        </r>
        <r>
          <rPr>
            <b/>
            <sz val="8"/>
            <color indexed="81"/>
            <rFont val="Arial"/>
            <family val="2"/>
          </rPr>
          <t xml:space="preserve">
6.5.3 Lehrbuch ab Seite 55 und 111</t>
        </r>
        <r>
          <rPr>
            <sz val="8"/>
            <color indexed="81"/>
            <rFont val="Arial"/>
            <family val="2"/>
          </rPr>
          <t xml:space="preserve">
-</t>
        </r>
      </text>
    </comment>
    <comment ref="A2" authorId="0" shapeId="0">
      <text>
        <r>
          <rPr>
            <b/>
            <sz val="8"/>
            <color indexed="81"/>
            <rFont val="Arial"/>
            <family val="2"/>
          </rPr>
          <t>4.2.5 Lehrbuch ab Seite 45</t>
        </r>
        <r>
          <rPr>
            <sz val="8"/>
            <color indexed="81"/>
            <rFont val="Arial"/>
            <family val="2"/>
          </rPr>
          <t xml:space="preserve">
Als durchschnittlich bezahlte Stundenlöhne gelten die AHV-pflichtigen Bruttolöhne (exkl. Jahres-endzulage, Gratifikationen) und sind jeweils pro Mitarbeiterkategorie wie folgt zu berechnen:
</t>
        </r>
        <r>
          <rPr>
            <b/>
            <sz val="8"/>
            <color indexed="81"/>
            <rFont val="Arial"/>
            <family val="2"/>
          </rPr>
          <t>Monatsgehalt x 12 / Jahressollstd.</t>
        </r>
        <r>
          <rPr>
            <sz val="8"/>
            <color indexed="81"/>
            <rFont val="Arial"/>
            <family val="2"/>
          </rPr>
          <t xml:space="preserve">
</t>
        </r>
      </text>
    </comment>
    <comment ref="A7" authorId="0" shapeId="0">
      <text>
        <r>
          <rPr>
            <b/>
            <sz val="8"/>
            <color indexed="81"/>
            <rFont val="Arial"/>
            <family val="2"/>
          </rPr>
          <t xml:space="preserve">4.2.11 Lehrbuch Seite 54
</t>
        </r>
        <r>
          <rPr>
            <sz val="8"/>
            <color indexed="81"/>
            <rFont val="Arial"/>
            <family val="2"/>
          </rPr>
          <t xml:space="preserve">Weil die Sonderkosten bei der Regie-
verrechnung offen auf der Rechnung
erscheinen, enthält der Regieansatz
dafür keinen Zuschlag.
</t>
        </r>
      </text>
    </comment>
    <comment ref="A12" authorId="0" shapeId="0">
      <text>
        <r>
          <rPr>
            <b/>
            <sz val="8"/>
            <color indexed="81"/>
            <rFont val="Arial"/>
            <family val="2"/>
          </rPr>
          <t>4.2.11 Lehrbuch ab Seite 54</t>
        </r>
        <r>
          <rPr>
            <sz val="8"/>
            <color indexed="81"/>
            <rFont val="Arial"/>
            <family val="2"/>
          </rPr>
          <t xml:space="preserve">
In den Regieansätzen ist ein Betrag für die Technische Bearbeitung TB C enthalten.
</t>
        </r>
        <r>
          <rPr>
            <b/>
            <sz val="8"/>
            <color indexed="81"/>
            <rFont val="Arial"/>
            <family val="2"/>
          </rPr>
          <t xml:space="preserve">Ausnahme "Elektro-Projektleiter" </t>
        </r>
        <r>
          <rPr>
            <sz val="8"/>
            <color indexed="81"/>
            <rFont val="Arial"/>
            <family val="2"/>
          </rPr>
          <t xml:space="preserve">
</t>
        </r>
      </text>
    </comment>
  </commentList>
</comments>
</file>

<file path=xl/comments6.xml><?xml version="1.0" encoding="utf-8"?>
<comments xmlns="http://schemas.openxmlformats.org/spreadsheetml/2006/main">
  <authors>
    <author>Hans-Peter Schweizer</author>
  </authors>
  <commentList>
    <comment ref="A3" authorId="0" shapeId="0">
      <text>
        <r>
          <rPr>
            <b/>
            <sz val="8"/>
            <color indexed="81"/>
            <rFont val="Arial"/>
            <family val="2"/>
          </rPr>
          <t xml:space="preserve">4.3 Lehrbuch ab Seite 58
</t>
        </r>
        <r>
          <rPr>
            <sz val="8"/>
            <color indexed="81"/>
            <rFont val="Arial"/>
            <family val="2"/>
          </rPr>
          <t xml:space="preserve">Die Auftragsnebenarbeiten C sind in
allen Leistungspositionen des 
Kalkulationsbuches enthalten. Jeder Installationsart wird die dafür notwendige Technische Bearbeitung zugeordnet.
</t>
        </r>
        <r>
          <rPr>
            <b/>
            <sz val="8"/>
            <color indexed="81"/>
            <rFont val="Arial"/>
            <family val="2"/>
          </rPr>
          <t>6.5.5 Lehrbuch Seite 118</t>
        </r>
      </text>
    </comment>
    <comment ref="B3" authorId="0" shapeId="0">
      <text>
        <r>
          <rPr>
            <b/>
            <sz val="8"/>
            <color indexed="81"/>
            <rFont val="Arial"/>
            <family val="2"/>
          </rPr>
          <t xml:space="preserve">4.3.2 Lehrbuch Seite 60
z.B.:
</t>
        </r>
        <r>
          <rPr>
            <sz val="8"/>
            <color indexed="81"/>
            <rFont val="Arial"/>
            <family val="2"/>
          </rPr>
          <t xml:space="preserve">- Abklären der Bedingungen für die
  Ausführung der Installationen
- Berechnung der Kosten für die  Er-
  stellung der Installation
- Erstellen der Installationsanzeige zu
  Handen der Netzbetreiberin
</t>
        </r>
        <r>
          <rPr>
            <b/>
            <sz val="8"/>
            <color indexed="81"/>
            <rFont val="Arial"/>
            <family val="2"/>
          </rPr>
          <t xml:space="preserve">
</t>
        </r>
        <r>
          <rPr>
            <sz val="8"/>
            <color indexed="81"/>
            <rFont val="Arial"/>
            <family val="2"/>
          </rPr>
          <t xml:space="preserve">
</t>
        </r>
      </text>
    </comment>
    <comment ref="C3" authorId="0" shapeId="0">
      <text>
        <r>
          <rPr>
            <b/>
            <sz val="8"/>
            <color indexed="81"/>
            <rFont val="Arial"/>
            <family val="2"/>
          </rPr>
          <t>4.3.2 Lehrbuch Seite 60</t>
        </r>
        <r>
          <rPr>
            <sz val="8"/>
            <color indexed="81"/>
            <rFont val="Arial"/>
            <family val="2"/>
          </rPr>
          <t xml:space="preserve">
</t>
        </r>
        <r>
          <rPr>
            <b/>
            <sz val="8"/>
            <color indexed="81"/>
            <rFont val="Arial"/>
            <family val="2"/>
          </rPr>
          <t xml:space="preserve">z.B.:
</t>
        </r>
        <r>
          <rPr>
            <sz val="8"/>
            <color indexed="81"/>
            <rFont val="Arial"/>
            <family val="2"/>
          </rPr>
          <t xml:space="preserve">
- Planung des Mitarbeitereinsatz
- Überwachung der Fach- und 
  normengerechten Ausführung
- Prüfung der Arbeitsrapporte
- Erstellen der Nachtragsofferte für
  nicht offerierte Zusatzarbeiten
</t>
        </r>
      </text>
    </comment>
    <comment ref="D3" authorId="0" shapeId="0">
      <text>
        <r>
          <rPr>
            <b/>
            <sz val="8"/>
            <color indexed="81"/>
            <rFont val="Arial"/>
            <family val="2"/>
          </rPr>
          <t>4.3.2 Lehrbuch Seite 60</t>
        </r>
        <r>
          <rPr>
            <sz val="8"/>
            <color indexed="81"/>
            <rFont val="Arial"/>
            <family val="2"/>
          </rPr>
          <t xml:space="preserve">
</t>
        </r>
        <r>
          <rPr>
            <b/>
            <sz val="8"/>
            <color indexed="81"/>
            <rFont val="Arial"/>
            <family val="2"/>
          </rPr>
          <t xml:space="preserve">z.B.:
</t>
        </r>
        <r>
          <rPr>
            <sz val="8"/>
            <color indexed="81"/>
            <rFont val="Arial"/>
            <family val="2"/>
          </rPr>
          <t xml:space="preserve">
- Ausmass erstellen und bereit-
  stellung für die Verrechnung
- Durchführen der Schlusskontrolle
  nach NIV mit SiNa
- Instruktion der Bauherrschaft und
  Funktionskontrolle der Installation
</t>
        </r>
      </text>
    </comment>
    <comment ref="E3" authorId="0" shapeId="0">
      <text>
        <r>
          <rPr>
            <b/>
            <sz val="8"/>
            <color indexed="81"/>
            <rFont val="Arial"/>
            <family val="2"/>
          </rPr>
          <t xml:space="preserve">6.5.5 Lehrbuch Seite 118
</t>
        </r>
        <r>
          <rPr>
            <sz val="8"/>
            <color indexed="81"/>
            <rFont val="Arial"/>
            <family val="2"/>
          </rPr>
          <t>- TB-C Faktor für die Berechnung des
  TB-C Zuschlages 
- Die Auftragsnebenarbeiten werden
  in der Regel durch  Elektro-
  Projektleiter ausgeführt</t>
        </r>
        <r>
          <rPr>
            <sz val="8"/>
            <color indexed="81"/>
            <rFont val="Tahoma"/>
          </rPr>
          <t xml:space="preserve">
</t>
        </r>
      </text>
    </comment>
    <comment ref="F3" authorId="0" shapeId="0">
      <text>
        <r>
          <rPr>
            <b/>
            <sz val="8"/>
            <color indexed="81"/>
            <rFont val="Arial"/>
            <family val="2"/>
          </rPr>
          <t>VSEI Struktur</t>
        </r>
        <r>
          <rPr>
            <sz val="8"/>
            <color indexed="81"/>
            <rFont val="Arial"/>
            <family val="2"/>
          </rPr>
          <t xml:space="preserve">
Die vorgegebene VSEI Struktur basiert auf der Analyse des verarbeiteten Materials. </t>
        </r>
      </text>
    </comment>
    <comment ref="E8" authorId="0" shapeId="0">
      <text>
        <r>
          <rPr>
            <b/>
            <sz val="8"/>
            <color indexed="81"/>
            <rFont val="Arial"/>
            <family val="2"/>
          </rPr>
          <t>TB-C Anteil für Regieberechnung</t>
        </r>
        <r>
          <rPr>
            <sz val="8"/>
            <color indexed="81"/>
            <rFont val="Arial"/>
            <family val="2"/>
          </rPr>
          <t xml:space="preserve">
Der Gesamtdurchschnitt TB-C wird für die Berechnung des TB-C Zuschlag der Regieansätze verwendet. Mit Ausnahme des "Elektro-Projektleiter" enthalten alle Regielöhne enthalten den gleichen Zuschlag pro h.
</t>
        </r>
        <r>
          <rPr>
            <b/>
            <sz val="8"/>
            <color indexed="81"/>
            <rFont val="Arial"/>
            <family val="2"/>
          </rPr>
          <t>4.3.3 Lehrbuch Seite 61</t>
        </r>
      </text>
    </comment>
  </commentList>
</comments>
</file>

<file path=xl/sharedStrings.xml><?xml version="1.0" encoding="utf-8"?>
<sst xmlns="http://schemas.openxmlformats.org/spreadsheetml/2006/main" count="245" uniqueCount="209">
  <si>
    <t>Total</t>
  </si>
  <si>
    <t>Bestimmung der TB C Sätze für die 4 Installationsarten</t>
  </si>
  <si>
    <t>TB - C Arbeiten</t>
  </si>
  <si>
    <t>Anteile Installation</t>
  </si>
  <si>
    <t>Materialfaktorberechnung</t>
  </si>
  <si>
    <t>Ansatz</t>
  </si>
  <si>
    <t>Herstellkosten (HK)</t>
  </si>
  <si>
    <t>Sollerlöse Material vor MWST</t>
  </si>
  <si>
    <t xml:space="preserve">Eingabe TB-C Sätze je Installationsart  </t>
  </si>
  <si>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</si>
  <si>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</si>
  <si>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</si>
  <si>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</si>
  <si>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</si>
  <si>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</si>
  <si>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</si>
  <si>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</si>
  <si>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</si>
  <si>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</si>
  <si>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</si>
  <si>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</si>
  <si>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</si>
  <si>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</si>
  <si>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</si>
  <si>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</si>
  <si>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</si>
  <si>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</si>
  <si>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</si>
  <si>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</si>
  <si>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</si>
  <si>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</si>
  <si>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</si>
  <si>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</si>
  <si>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</si>
  <si>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</si>
  <si>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</si>
  <si>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</si>
  <si>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</si>
  <si>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</si>
  <si>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</si>
  <si>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</si>
  <si>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</si>
  <si>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</si>
  <si>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</si>
  <si>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</si>
  <si>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</si>
  <si>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</si>
  <si>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</si>
  <si>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</si>
  <si>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</si>
  <si>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</si>
  <si>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</si>
  <si>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</si>
  <si>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</si>
  <si>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</si>
  <si>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</si>
  <si>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</si>
  <si>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</si>
  <si>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</si>
  <si>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</si>
  <si>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</si>
  <si>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</si>
  <si>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</si>
  <si>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</si>
  <si>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</si>
  <si>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</si>
  <si>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</si>
  <si>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</si>
  <si>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</si>
  <si>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</si>
  <si>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</si>
  <si>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</si>
  <si>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</si>
  <si>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</si>
  <si>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</si>
  <si>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</si>
  <si>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</si>
  <si>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</si>
  <si>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</si>
  <si>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</si>
  <si>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</si>
  <si>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</si>
  <si>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</si>
  <si>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Spezialist</t>
  </si>
  <si>
    <t>Einfache Installationsart</t>
  </si>
  <si>
    <t>Normale Installationsart</t>
  </si>
  <si>
    <t>ab Lager</t>
  </si>
  <si>
    <t>Baustellen-material</t>
  </si>
  <si>
    <t>Lager-material</t>
  </si>
  <si>
    <t>Anspruchsvolle Installationsart</t>
  </si>
  <si>
    <t>übrige Gemeinkosten</t>
  </si>
  <si>
    <t>VVGK von HK</t>
  </si>
  <si>
    <t>PZK vom Ø-Lohn</t>
  </si>
  <si>
    <t>Sollerlös vor MWST</t>
  </si>
  <si>
    <t>Materialfaktoren</t>
  </si>
  <si>
    <t>Lieferung direkt auf Baustelle</t>
  </si>
  <si>
    <t>Lieferung ab Lager</t>
  </si>
  <si>
    <t>Baustelle</t>
  </si>
  <si>
    <t xml:space="preserve">Sollerlösberechnung </t>
  </si>
  <si>
    <t xml:space="preserve">Mitarbeiter und Mischsatz </t>
  </si>
  <si>
    <t xml:space="preserve">Regiesatzberechnung   </t>
  </si>
  <si>
    <t xml:space="preserve">Materialfaktorberechnung   </t>
  </si>
  <si>
    <t xml:space="preserve">TB C   </t>
  </si>
  <si>
    <t>Anzahl Mitarbeiter</t>
  </si>
  <si>
    <t>Elektro-Sicherheitsberater</t>
  </si>
  <si>
    <t>Servicemonteur</t>
  </si>
  <si>
    <t>Elektro-Projektleiter (Chefmonteur)</t>
  </si>
  <si>
    <t>Lernende 1. Lehrjahr</t>
  </si>
  <si>
    <t>Lernende 2. Lehrjahr</t>
  </si>
  <si>
    <t>Lernende 3. Lehrjahr</t>
  </si>
  <si>
    <t>Lernende 4. Lehrjahr</t>
  </si>
  <si>
    <t>Zuschlagsätze</t>
  </si>
  <si>
    <t>Ab- weichung</t>
  </si>
  <si>
    <t>MEINE Mischsätze</t>
  </si>
  <si>
    <t>Sollerlössätze</t>
  </si>
  <si>
    <t>Regiesatz vor MWST</t>
  </si>
  <si>
    <t xml:space="preserve">Anteil TB C  </t>
  </si>
  <si>
    <t>Spezialisten-tätigkeit</t>
  </si>
  <si>
    <t>Technische Nebenarbeiten</t>
  </si>
  <si>
    <t>Mitarbeiter-führung</t>
  </si>
  <si>
    <t>Gewogene Anteile</t>
  </si>
  <si>
    <t>EIGENE Struktur</t>
  </si>
  <si>
    <t>Summe</t>
  </si>
  <si>
    <t>Analyse</t>
  </si>
  <si>
    <t>Gesamtdurchschnitt</t>
  </si>
  <si>
    <t>Kapazitäts - Anteile</t>
  </si>
  <si>
    <t>Schritt 1</t>
  </si>
  <si>
    <t>Schritt 2</t>
  </si>
  <si>
    <t>Schritt 3</t>
  </si>
  <si>
    <t>Schritt 4</t>
  </si>
  <si>
    <t>Schritt 5</t>
  </si>
  <si>
    <t>Elektro-Installateur
(EFZ)</t>
  </si>
  <si>
    <t>Telematiker
(EFZ)</t>
  </si>
  <si>
    <t>Montage-Elektriker
(EFZ)</t>
  </si>
  <si>
    <t>Elektroplaner
(EFZ)</t>
  </si>
  <si>
    <t>Regiesatz-berechnung</t>
  </si>
  <si>
    <t>Spezialistentätigkeit</t>
  </si>
  <si>
    <t xml:space="preserve">Ergebnis:  Sollerlös-Mischsatz je Installationsart </t>
  </si>
  <si>
    <t>Herkunft:</t>
  </si>
  <si>
    <t>Anleitung</t>
  </si>
  <si>
    <t xml:space="preserve">Alle in der Installation eingesetzten Mitarbeiter sind zu berücksichtigen. </t>
  </si>
  <si>
    <t>Verteilung muss 100% ergeben</t>
  </si>
  <si>
    <t>Ergebnis:  Mitarbeiterkapazität je Installationsart</t>
  </si>
  <si>
    <t>Abweichung prüfen</t>
  </si>
  <si>
    <t>Die grünen Felder sind für die Eingabe bzw. Erfassung Ihrer Unternehmenswerte vorgesehen</t>
  </si>
  <si>
    <t>Eigene Struktur: Das System berechnet die Anzahl der eingesetzten Mitarbeiter je Installationsart</t>
  </si>
  <si>
    <t>Sind die Mischsätze nicht zufriedenstellend, muss die Verteilung der Mitarbeiter je Installationsart (Schritt3) angepasst werden.</t>
  </si>
  <si>
    <t>Eingabe der Anzahl Mitarbeiter aus dem eigenen Betrieb</t>
  </si>
  <si>
    <t>Das System zeigt auf der letzten Zeile die REGIE-Sollerlöse je Mitarbeiterkategorie</t>
  </si>
  <si>
    <t>Ihre Betriebsbuchhaltung</t>
  </si>
  <si>
    <t>Ihre Lohnbuchhaltung</t>
  </si>
  <si>
    <t>Monteur (ohne EFZ)</t>
  </si>
  <si>
    <t>Sonderkosten werden offen verrechnet</t>
  </si>
  <si>
    <t>Lehrbuch ab Seite 111</t>
  </si>
  <si>
    <t>Lehrbuch ab Seite 112</t>
  </si>
  <si>
    <t>Lehrbuch ab Seite 114</t>
  </si>
  <si>
    <t>Lehrbuch ab Seite 115</t>
  </si>
  <si>
    <t>Lehrbuch ab Seite 55</t>
  </si>
  <si>
    <t>Lehrbuch ab Seite 35</t>
  </si>
  <si>
    <t>Die Lernenden können mit einem Präsenz-/Leistungsfaktor eingesetzt werden (Gilt auch für Mitarbeiter mit weiteren Funktionen).</t>
  </si>
  <si>
    <t>Lehrbuch Seite 118</t>
  </si>
  <si>
    <t>Eingabe eigene Durchschnittslöhne je Mitarbeiterkategorie</t>
  </si>
  <si>
    <t>Die durch das Programm berechneten Sollerlöse je Mitarbeiterkategorie erscheinen in der unterster Zeile "Sollerlös vor MWST"</t>
  </si>
  <si>
    <t>Verteilung der Mitarbeiter auf die Installationsarten</t>
  </si>
  <si>
    <t>Ihr Personalbestand</t>
  </si>
  <si>
    <t>Eigene Auftragsstruktur</t>
  </si>
  <si>
    <t>Kontrolle der Abweichungen zur Durchschnittsstruktur des VSEI und allenfalls Korrektur vornehmen</t>
  </si>
  <si>
    <t>Ihre Mischsätze: Das System berechnet die Durchschnittssätze je Installationsart</t>
  </si>
  <si>
    <t>Tabelle Sollerlösberechnung</t>
  </si>
  <si>
    <t>Eingabe der prozentualen Verteilung je Mitarbeiter auf die Installationsarten</t>
  </si>
  <si>
    <t>Die übrigen Daten (inkl.Zuschlag für TB C) werden automatisch eingesetzt</t>
  </si>
  <si>
    <t>Eingabe mit betriebseigenen Zuschlagssätzen, Einkaufs-GK und Lagermaterial-GK, VVGK und Risiko&amp;Gewinn und Anteile für Materialfaktorenberechnung.</t>
  </si>
  <si>
    <t>Einkaufspreis</t>
  </si>
  <si>
    <t>Gemeinkosten Lagermaterial</t>
  </si>
  <si>
    <t>Gemeinkosten Baustellenmaterial</t>
  </si>
  <si>
    <t xml:space="preserve">Mischfaktor 1 bei Priorität Baustelle </t>
  </si>
  <si>
    <t xml:space="preserve">Mischfaktor 2 bei Priorität ab Lager </t>
  </si>
  <si>
    <t>Techn. Administrat. AVOR</t>
  </si>
  <si>
    <t xml:space="preserve">Mit entsprechenden Kentnissen können hier Ihre betriebseigene Werte eingegeben werden. </t>
  </si>
  <si>
    <t>Selbstkosten (SK)</t>
  </si>
  <si>
    <t>Risiko und Gewinn (R+G)</t>
  </si>
  <si>
    <t>Sollerlös Regie</t>
  </si>
  <si>
    <r>
      <t xml:space="preserve"> Der Anteil TB C wird mit dem </t>
    </r>
    <r>
      <rPr>
        <b/>
        <sz val="10"/>
        <rFont val="Arial"/>
        <family val="2"/>
      </rPr>
      <t>Sollerlös des Elektro-Projektleiters</t>
    </r>
    <r>
      <rPr>
        <sz val="10"/>
        <rFont val="Arial"/>
        <family val="2"/>
      </rPr>
      <t xml:space="preserve"> aus der Tabelle "Sollerlösberechnung" berechnet.</t>
    </r>
  </si>
  <si>
    <r>
      <t>Montage-Mitarbeiter und Mischsatz</t>
    </r>
    <r>
      <rPr>
        <b/>
        <sz val="8"/>
        <rFont val="Arial"/>
        <family val="2"/>
      </rPr>
      <t/>
    </r>
  </si>
  <si>
    <t>Verteilung der Montage-Mitarbeiter auf die Installationsarten</t>
  </si>
  <si>
    <t>Sonderkosten (Soko) von HK</t>
  </si>
  <si>
    <t>Verwaltungs- und Vertriebskosten (VVGK)</t>
  </si>
  <si>
    <t>Durchschnittslohn pro Stunde</t>
  </si>
  <si>
    <t>Monatslohn Mitarbeiter</t>
  </si>
  <si>
    <t xml:space="preserve">Monatslohn Mitarbeiter </t>
  </si>
  <si>
    <t>Total Monatslöhne pro Kategorie</t>
  </si>
  <si>
    <t>Zusatztabelle zur Berechnung des Durchschnittlohnes je Stunde auf der Basis des Monatslohnes der einzelnen Mitarbeiter</t>
  </si>
  <si>
    <t>Total Mitarbeiter pro Kategorie</t>
  </si>
  <si>
    <t>Jahresbruttoarbeitszeit</t>
  </si>
  <si>
    <r>
      <t xml:space="preserve">Analyse:
</t>
    </r>
    <r>
      <rPr>
        <sz val="9"/>
        <rFont val="Arial"/>
        <family val="2"/>
      </rPr>
      <t>Verhältnis 
Berufsleute / Lernende</t>
    </r>
  </si>
  <si>
    <t>Unverteilt</t>
  </si>
  <si>
    <t>In der Spalte "Unverteilt" muss der Wert immer "0%" ergeben, sonst ist die Verteilung zu korrigieren</t>
  </si>
  <si>
    <t>Ihre Lohnbuchhaltung oder Zusatztabelle (Firmenstruktur)</t>
  </si>
  <si>
    <r>
      <t>Firmenstruktur</t>
    </r>
    <r>
      <rPr>
        <b/>
        <sz val="18"/>
        <rFont val="Arial"/>
        <family val="2"/>
      </rPr>
      <t xml:space="preserve">
</t>
    </r>
    <r>
      <rPr>
        <b/>
        <sz val="9"/>
        <rFont val="Arial"/>
        <family val="2"/>
      </rPr>
      <t xml:space="preserve">
</t>
    </r>
  </si>
  <si>
    <r>
      <rPr>
        <b/>
        <sz val="18"/>
        <rFont val="Arial"/>
        <family val="2"/>
      </rPr>
      <t xml:space="preserve">Sollerlös Berechnung
</t>
    </r>
    <r>
      <rPr>
        <b/>
        <sz val="9"/>
        <rFont val="Arial"/>
        <family val="2"/>
      </rPr>
      <t xml:space="preserve">
Lehrbuch Seite 111</t>
    </r>
  </si>
  <si>
    <t xml:space="preserve">Ergebnis:  Mitarbeiterkapazität je Installationsart  </t>
  </si>
  <si>
    <t xml:space="preserve">Eingabe Zuschlagsatz für TB C (Prozentsatz des Sollerlös des Elektro-Projektleiters) </t>
  </si>
  <si>
    <t>Mitarbeiterbestand</t>
  </si>
  <si>
    <t>Eingabe eigene Zuschlagsätze für PZK/VVGK/SoKo/Risiko&amp;Gewinn oder allenfalls Übernahme aus den Branchen-Kennzahlen</t>
  </si>
  <si>
    <t>Eingabe eigene Sätze für übrige GK je Mitarbeiterkategorie oder allenfalls Übernahme aus dem Branchen-Kennzahlen</t>
  </si>
  <si>
    <t>Allenfalls Übernahme aus den Branchen-Kennzahlen</t>
  </si>
  <si>
    <t>Elektro-Teamleiter</t>
  </si>
  <si>
    <t>Erfahrungswert EIT.swiss</t>
  </si>
  <si>
    <t>EIT.swiss Struktur</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</si>
</sst>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 #,##0.00_ ;_ * \-#,##0.00_ ;_ * &quot;-&quot;??_ ;_ @_ "/>
    <numFmt numFmtId="176" formatCode="0.0%"/>
    <numFmt numFmtId="177" formatCode="0.000"/>
    <numFmt numFmtId="178" formatCode="_ * #,##0.000_ ;_ * \-#,##0.000_ ;_ * &quot;-&quot;??_ ;_ @_ "/>
    <numFmt numFmtId="179" formatCode="0.00_ ;[Red]\-0.00\ "/>
    <numFmt numFmtId="181" formatCode="0%;[Red]\-0%"/>
    <numFmt numFmtId="182" formatCode="#,##0.00_ ;[Red]\-#,##0.00\ "/>
    <numFmt numFmtId="184" formatCode="#,##0.0%;[Red]\-#,##0.0%;&quot;-&quot;??_ ;_ @_ "/>
    <numFmt numFmtId="185" formatCode="_ * #,##0.00_ ;[Red]_ * \-#,##0.00_ ;_ * &quot;-&quot;?_ ;_ @_ "/>
    <numFmt numFmtId="187" formatCode="0.0\ %\ "/>
    <numFmt numFmtId="188" formatCode="#,##0.0\ %\ ;[Red]\-#,##0.0%;&quot;-&quot;??_ ;_ @_ "/>
    <numFmt numFmtId="189" formatCode="#,##0.0\ %\ ;[Red]\-#,##0.0\ %"/>
    <numFmt numFmtId="193" formatCode="0.00_ ;[Red]\-0.00;&quot;&quot;"/>
    <numFmt numFmtId="194" formatCode="0.00_ ;[Red]\-0.00;&quot;&quot;\ "/>
    <numFmt numFmtId="195" formatCode="0.00_ ;[Red]\-0.00;&quot;&quot;\ \ "/>
    <numFmt numFmtId="200" formatCode="#,##0.0%;[Red]\-#,##0.0%;&quot;&quot;??_ ;_ @_ "/>
    <numFmt numFmtId="201" formatCode="#,##0.0_ ;[Red]\-#,##0.0;&quot;&quot;\ "/>
    <numFmt numFmtId="203" formatCode="_ * #,##0.00_ ;[Red]_ * \-#,##0.00_ ;_ * &quot;&quot;?_ ;_ @_ "/>
    <numFmt numFmtId="207" formatCode="0.000_ ;[Red]\-0.000;&quot;&quot;"/>
    <numFmt numFmtId="209" formatCode="0.00_ ;[Red]\-0.00\ ;&quot;&quot;"/>
    <numFmt numFmtId="210" formatCode="0.0_ ;[Red]\-0.0;&quot;&quot;\ "/>
    <numFmt numFmtId="212" formatCode="0.0\ %"/>
    <numFmt numFmtId="218" formatCode="#,##0.0\ %\ ;[Red]\-#,##0.0\ %\ ;&quot;&quot;??_ ;_ @_ "/>
    <numFmt numFmtId="220" formatCode="#,##0.00\ %\ ;[Red]\-#,##0.00\ %"/>
    <numFmt numFmtId="222" formatCode="\ 0.00\ _ ;[Red]\-\ 0.00\ ;&quot;&quot;"/>
  </numFmts>
  <fonts count="42" x14ac:knownFonts="1">
    <font>
      <sz val="10"/>
      <name val="Arial"/>
    </font>
    <font>
      <b/>
      <sz val="10"/>
      <name val="Arial"/>
    </font>
    <font>
      <sz val="10"/>
      <name val="Arial"/>
    </font>
    <font>
      <b/>
      <sz val="12"/>
      <name val="Arial"/>
      <family val="2"/>
    </font>
    <font>
      <b/>
      <sz val="10"/>
      <name val="Arial"/>
      <family val="2"/>
    </font>
    <font>
      <sz val="10"/>
      <name val="Arial"/>
      <family val="2"/>
    </font>
    <font>
      <b/>
      <sz val="11"/>
      <name val="Arial"/>
      <family val="2"/>
    </font>
    <font>
      <sz val="9"/>
      <name val="Arial"/>
      <family val="2"/>
    </font>
    <font>
      <b/>
      <sz val="9"/>
      <name val="Arial"/>
      <family val="2"/>
    </font>
    <font>
      <b/>
      <i/>
      <sz val="9"/>
      <name val="Arial"/>
      <family val="2"/>
    </font>
    <font>
      <b/>
      <u/>
      <sz val="9"/>
      <name val="Arial"/>
      <family val="2"/>
    </font>
    <font>
      <sz val="8"/>
      <name val="Arial"/>
    </font>
    <font>
      <sz val="22"/>
      <name val="Arial"/>
      <family val="2"/>
    </font>
    <font>
      <sz val="8"/>
      <name val="Arial Narrow"/>
      <family val="2"/>
    </font>
    <font>
      <sz val="8"/>
      <name val="Arial"/>
      <family val="2"/>
    </font>
    <font>
      <sz val="14"/>
      <name val="Arial"/>
      <family val="2"/>
    </font>
    <font>
      <b/>
      <sz val="16"/>
      <name val="Times New Roman"/>
      <family val="1"/>
    </font>
    <font>
      <sz val="16"/>
      <name val="Arial"/>
    </font>
    <font>
      <b/>
      <sz val="8"/>
      <name val="Arial"/>
      <family val="2"/>
    </font>
    <font>
      <sz val="12"/>
      <name val="Arial"/>
    </font>
    <font>
      <b/>
      <sz val="16"/>
      <name val="Arial"/>
      <family val="2"/>
    </font>
    <font>
      <b/>
      <sz val="14"/>
      <name val="Arial"/>
      <family val="2"/>
    </font>
    <font>
      <sz val="20"/>
      <name val="Arial"/>
      <family val="2"/>
    </font>
    <font>
      <b/>
      <sz val="18"/>
      <name val="Arial"/>
    </font>
    <font>
      <b/>
      <sz val="18"/>
      <name val="Arial"/>
      <family val="2"/>
    </font>
    <font>
      <b/>
      <sz val="20"/>
      <name val="Arial"/>
      <family val="2"/>
    </font>
    <font>
      <sz val="36"/>
      <name val="Arial"/>
      <family val="2"/>
    </font>
    <font>
      <sz val="14"/>
      <name val="Arial Narrow"/>
      <family val="2"/>
    </font>
    <font>
      <sz val="4"/>
      <name val="Arial"/>
    </font>
    <font>
      <b/>
      <sz val="10"/>
      <name val="Arial Narrow"/>
      <family val="2"/>
    </font>
    <font>
      <b/>
      <sz val="8"/>
      <color indexed="81"/>
      <name val="Arial"/>
      <family val="2"/>
    </font>
    <font>
      <sz val="8"/>
      <color indexed="81"/>
      <name val="Arial"/>
      <family val="2"/>
    </font>
    <font>
      <sz val="8"/>
      <color indexed="81"/>
      <name val="Tahoma"/>
      <family val="2"/>
    </font>
    <font>
      <b/>
      <sz val="8"/>
      <color indexed="81"/>
      <name val="Tahoma"/>
      <family val="2"/>
    </font>
    <font>
      <sz val="8"/>
      <color indexed="81"/>
      <name val="Tahoma"/>
    </font>
    <font>
      <sz val="12"/>
      <name val="Arial"/>
      <family val="2"/>
    </font>
    <font>
      <b/>
      <sz val="19"/>
      <name val="Arial"/>
    </font>
    <font>
      <sz val="8"/>
      <color indexed="12"/>
      <name val="Arial"/>
      <family val="2"/>
    </font>
    <font>
      <b/>
      <sz val="13"/>
      <color indexed="12"/>
      <name val="Arial"/>
      <family val="2"/>
    </font>
    <font>
      <sz val="8"/>
      <color indexed="10"/>
      <name val="Arial"/>
      <family val="2"/>
    </font>
    <font>
      <i/>
      <sz val="8"/>
      <name val="Arial"/>
      <family val="2"/>
    </font>
    <font>
      <b/>
      <sz val="8"/>
      <color indexed="81"/>
      <name val="Tahoma"/>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rgb="FFCCFFCC"/>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hair">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84">
    <xf numFmtId="0" fontId="0" fillId="0" borderId="0" xfId="0"/>
    <xf numFmtId="0" fontId="5" fillId="0" borderId="0" xfId="0" applyFont="1"/>
    <xf numFmtId="0" fontId="0" fillId="0" borderId="0" xfId="0" applyBorder="1"/>
    <xf numFmtId="0" fontId="5" fillId="0" borderId="0" xfId="0" applyFont="1" applyAlignment="1">
      <alignment horizontal="left"/>
    </xf>
    <xf numFmtId="0" fontId="16" fillId="0" borderId="0" xfId="0" applyFont="1"/>
    <xf numFmtId="0" fontId="17" fillId="0" borderId="0" xfId="0" applyFont="1"/>
    <xf numFmtId="0" fontId="17" fillId="0" borderId="0" xfId="0" applyFont="1" applyBorder="1"/>
    <xf numFmtId="0" fontId="14" fillId="0" borderId="0" xfId="0" applyFont="1" applyBorder="1" applyAlignment="1" applyProtection="1">
      <alignment vertical="center"/>
    </xf>
    <xf numFmtId="0" fontId="5" fillId="0" borderId="0" xfId="0" applyFont="1" applyAlignment="1" applyProtection="1">
      <alignment vertical="center"/>
    </xf>
    <xf numFmtId="0" fontId="14" fillId="0" borderId="0" xfId="0" applyFont="1" applyAlignment="1" applyProtection="1">
      <alignment vertical="center"/>
    </xf>
    <xf numFmtId="0" fontId="15" fillId="0" borderId="0" xfId="0" applyFont="1" applyBorder="1" applyAlignment="1" applyProtection="1">
      <alignment vertical="center"/>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0" fontId="7"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4" fillId="0" borderId="0" xfId="0" applyFont="1" applyAlignment="1" applyProtection="1">
      <alignment horizontal="left" vertical="center"/>
    </xf>
    <xf numFmtId="0" fontId="7" fillId="0" borderId="0" xfId="0" applyFont="1" applyAlignment="1" applyProtection="1">
      <alignment vertical="center"/>
    </xf>
    <xf numFmtId="0" fontId="0" fillId="0" borderId="0" xfId="0" applyFill="1" applyAlignment="1" applyProtection="1">
      <alignment horizontal="right"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5" fillId="0" borderId="0" xfId="0" applyFont="1" applyFill="1" applyAlignment="1" applyProtection="1">
      <alignment vertical="center"/>
    </xf>
    <xf numFmtId="0" fontId="7" fillId="0" borderId="0" xfId="0" applyFont="1" applyFill="1" applyAlignment="1" applyProtection="1">
      <alignment vertical="center"/>
    </xf>
    <xf numFmtId="43" fontId="5" fillId="0" borderId="0" xfId="1" applyFont="1" applyFill="1" applyAlignment="1" applyProtection="1">
      <alignment vertical="center"/>
    </xf>
    <xf numFmtId="10" fontId="5" fillId="0" borderId="0" xfId="2" applyNumberFormat="1" applyFont="1" applyFill="1" applyAlignment="1" applyProtection="1">
      <alignment horizontal="right" vertical="center"/>
    </xf>
    <xf numFmtId="10" fontId="5" fillId="0" borderId="1" xfId="2" applyNumberFormat="1" applyFont="1" applyFill="1" applyBorder="1" applyAlignment="1" applyProtection="1">
      <alignment horizontal="right" vertical="center"/>
    </xf>
    <xf numFmtId="10" fontId="5" fillId="0" borderId="2" xfId="2" applyNumberFormat="1" applyFont="1" applyFill="1" applyBorder="1" applyAlignment="1" applyProtection="1">
      <alignment horizontal="right" vertical="center"/>
    </xf>
    <xf numFmtId="43" fontId="5" fillId="0" borderId="0" xfId="1" applyFont="1" applyFill="1" applyAlignment="1" applyProtection="1">
      <alignment horizontal="right" vertical="center"/>
    </xf>
    <xf numFmtId="43" fontId="5" fillId="0" borderId="0" xfId="1" applyFont="1" applyFill="1" applyBorder="1" applyAlignment="1" applyProtection="1">
      <alignment vertical="center"/>
    </xf>
    <xf numFmtId="0" fontId="10" fillId="0" borderId="0" xfId="0" applyFont="1" applyFill="1" applyAlignment="1" applyProtection="1">
      <alignment vertical="center"/>
    </xf>
    <xf numFmtId="0" fontId="7" fillId="0" borderId="0" xfId="0" applyFont="1" applyFill="1" applyAlignment="1" applyProtection="1">
      <alignment horizontal="right" vertical="center"/>
    </xf>
    <xf numFmtId="0" fontId="10" fillId="0" borderId="0" xfId="0" applyFont="1" applyFill="1" applyBorder="1" applyAlignment="1" applyProtection="1">
      <alignment vertical="center"/>
    </xf>
    <xf numFmtId="43" fontId="7" fillId="0" borderId="0" xfId="1" applyFont="1" applyFill="1" applyAlignment="1" applyProtection="1">
      <alignment vertical="center"/>
    </xf>
    <xf numFmtId="43" fontId="7" fillId="0" borderId="0" xfId="1" applyFont="1" applyFill="1" applyAlignment="1" applyProtection="1">
      <alignment horizontal="right" vertical="center"/>
    </xf>
    <xf numFmtId="10" fontId="7" fillId="0" borderId="0" xfId="2" applyNumberFormat="1" applyFont="1" applyFill="1" applyAlignment="1" applyProtection="1">
      <alignment horizontal="right" vertical="center"/>
    </xf>
    <xf numFmtId="10" fontId="7" fillId="0" borderId="0" xfId="2" applyNumberFormat="1" applyFont="1" applyFill="1" applyBorder="1" applyAlignment="1" applyProtection="1">
      <alignment vertical="center"/>
    </xf>
    <xf numFmtId="178" fontId="7" fillId="0" borderId="0" xfId="1" applyNumberFormat="1" applyFont="1" applyFill="1" applyBorder="1" applyAlignment="1" applyProtection="1">
      <alignment vertical="center"/>
    </xf>
    <xf numFmtId="0" fontId="9" fillId="0" borderId="0" xfId="0" applyFont="1" applyFill="1" applyAlignment="1" applyProtection="1">
      <alignment vertical="center"/>
    </xf>
    <xf numFmtId="43" fontId="9" fillId="0" borderId="0" xfId="1" applyFont="1" applyFill="1" applyAlignment="1" applyProtection="1">
      <alignment vertical="center"/>
    </xf>
    <xf numFmtId="43" fontId="9" fillId="0" borderId="0" xfId="1" applyFont="1" applyFill="1" applyAlignment="1" applyProtection="1">
      <alignment horizontal="right" vertical="center"/>
    </xf>
    <xf numFmtId="10" fontId="9" fillId="0" borderId="0" xfId="2" applyNumberFormat="1" applyFont="1" applyFill="1" applyAlignment="1" applyProtection="1">
      <alignment horizontal="right" vertical="center"/>
    </xf>
    <xf numFmtId="10" fontId="9" fillId="0" borderId="0" xfId="2" applyNumberFormat="1" applyFont="1" applyFill="1" applyBorder="1" applyAlignment="1" applyProtection="1">
      <alignment vertical="center"/>
    </xf>
    <xf numFmtId="10" fontId="9" fillId="0" borderId="0" xfId="2" applyNumberFormat="1" applyFont="1" applyFill="1" applyAlignment="1" applyProtection="1">
      <alignment vertical="center"/>
    </xf>
    <xf numFmtId="0" fontId="7" fillId="0" borderId="0" xfId="0" applyFont="1" applyFill="1" applyBorder="1" applyAlignment="1" applyProtection="1"/>
    <xf numFmtId="0" fontId="0" fillId="0" borderId="0" xfId="0" applyFill="1" applyBorder="1" applyAlignment="1" applyProtection="1"/>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0" fillId="0" borderId="0" xfId="0" applyFill="1" applyBorder="1" applyAlignment="1" applyProtection="1">
      <alignment horizontal="right"/>
    </xf>
    <xf numFmtId="10" fontId="5" fillId="0" borderId="0" xfId="2" applyNumberFormat="1" applyFont="1" applyFill="1" applyBorder="1" applyAlignment="1" applyProtection="1">
      <alignment horizontal="right"/>
    </xf>
    <xf numFmtId="0" fontId="22" fillId="0" borderId="0" xfId="0" applyFont="1" applyFill="1" applyBorder="1" applyAlignment="1" applyProtection="1"/>
    <xf numFmtId="0" fontId="0" fillId="0" borderId="0" xfId="0" applyFill="1" applyBorder="1" applyAlignment="1" applyProtection="1">
      <alignment horizontal="center"/>
    </xf>
    <xf numFmtId="0" fontId="19" fillId="0" borderId="0" xfId="0" applyFont="1" applyFill="1" applyAlignment="1" applyProtection="1">
      <alignment vertical="center"/>
    </xf>
    <xf numFmtId="0" fontId="17" fillId="0" borderId="0" xfId="0" applyFont="1" applyProtection="1"/>
    <xf numFmtId="0" fontId="0" fillId="0" borderId="0" xfId="0" applyProtection="1"/>
    <xf numFmtId="0" fontId="14" fillId="0" borderId="0" xfId="0" applyFont="1" applyAlignment="1">
      <alignment horizontal="left"/>
    </xf>
    <xf numFmtId="0" fontId="5" fillId="0" borderId="0" xfId="0" applyFont="1" applyBorder="1" applyAlignment="1">
      <alignment horizontal="left"/>
    </xf>
    <xf numFmtId="0" fontId="15" fillId="0" borderId="0" xfId="0" applyFont="1" applyAlignment="1">
      <alignment horizontal="left"/>
    </xf>
    <xf numFmtId="0" fontId="5" fillId="0" borderId="0" xfId="0" applyFont="1" applyFill="1" applyAlignment="1">
      <alignment horizontal="left"/>
    </xf>
    <xf numFmtId="0" fontId="7" fillId="0" borderId="0" xfId="0" applyFont="1" applyBorder="1" applyAlignment="1">
      <alignment horizontal="left"/>
    </xf>
    <xf numFmtId="184" fontId="8" fillId="2" borderId="0" xfId="0" applyNumberFormat="1" applyFont="1" applyFill="1" applyBorder="1" applyAlignment="1" applyProtection="1">
      <alignment horizontal="right" vertical="center"/>
    </xf>
    <xf numFmtId="0" fontId="15" fillId="0" borderId="0" xfId="0" applyFont="1" applyAlignment="1" applyProtection="1">
      <alignment vertical="center"/>
    </xf>
    <xf numFmtId="9" fontId="5" fillId="3" borderId="3" xfId="1" applyNumberFormat="1" applyFont="1" applyFill="1" applyBorder="1" applyAlignment="1" applyProtection="1">
      <alignment horizontal="center" vertical="center"/>
      <protection locked="0"/>
    </xf>
    <xf numFmtId="2" fontId="5" fillId="0" borderId="4" xfId="2"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25" fillId="0" borderId="0" xfId="0" applyFont="1" applyFill="1" applyBorder="1" applyAlignment="1" applyProtection="1">
      <alignment vertical="center"/>
    </xf>
    <xf numFmtId="43" fontId="4" fillId="0" borderId="5" xfId="1" applyFont="1" applyFill="1" applyBorder="1" applyAlignment="1" applyProtection="1">
      <alignment horizontal="right"/>
    </xf>
    <xf numFmtId="0" fontId="14" fillId="0" borderId="5" xfId="0" applyFont="1" applyFill="1" applyBorder="1" applyAlignment="1">
      <alignment horizontal="left"/>
    </xf>
    <xf numFmtId="0" fontId="14" fillId="0" borderId="0" xfId="0" applyFont="1" applyFill="1" applyAlignment="1">
      <alignment horizontal="left"/>
    </xf>
    <xf numFmtId="0" fontId="12" fillId="0" borderId="0" xfId="0" applyFont="1" applyAlignment="1">
      <alignment horizontal="lef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0" fillId="0" borderId="0" xfId="0" applyAlignment="1"/>
    <xf numFmtId="0" fontId="14" fillId="0" borderId="0" xfId="0" applyFont="1" applyAlignment="1" applyProtection="1">
      <alignment horizontal="right" vertical="center"/>
    </xf>
    <xf numFmtId="0" fontId="26" fillId="0" borderId="0" xfId="0" applyFont="1" applyAlignment="1">
      <alignment horizontal="left" vertical="center"/>
    </xf>
    <xf numFmtId="0" fontId="7" fillId="0" borderId="0" xfId="0" applyFont="1" applyAlignment="1" applyProtection="1"/>
    <xf numFmtId="0" fontId="22" fillId="0" borderId="0" xfId="0" applyFont="1" applyBorder="1" applyAlignment="1" applyProtection="1">
      <alignment vertical="center"/>
    </xf>
    <xf numFmtId="0" fontId="14" fillId="0" borderId="0" xfId="0" applyNumberFormat="1" applyFont="1" applyBorder="1" applyAlignment="1" applyProtection="1">
      <alignment horizontal="left"/>
    </xf>
    <xf numFmtId="0" fontId="5" fillId="0" borderId="0" xfId="0" applyFont="1" applyFill="1" applyBorder="1" applyAlignment="1" applyProtection="1">
      <alignment horizontal="right"/>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15" fillId="0" borderId="0" xfId="0" applyFont="1" applyAlignment="1" applyProtection="1"/>
    <xf numFmtId="0" fontId="14" fillId="0" borderId="0" xfId="0" applyFont="1" applyAlignment="1" applyProtection="1"/>
    <xf numFmtId="0" fontId="5" fillId="0" borderId="0" xfId="0" applyFont="1" applyFill="1" applyBorder="1" applyAlignment="1" applyProtection="1"/>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applyAlignment="1" applyProtection="1"/>
    <xf numFmtId="0" fontId="5" fillId="0" borderId="0" xfId="0" applyFont="1" applyAlignment="1" applyProtection="1"/>
    <xf numFmtId="0" fontId="5" fillId="0" borderId="0" xfId="0" applyFont="1" applyFill="1" applyAlignment="1" applyProtection="1"/>
    <xf numFmtId="0" fontId="5" fillId="0" borderId="0" xfId="0" applyFont="1" applyAlignment="1">
      <alignment horizontal="right"/>
    </xf>
    <xf numFmtId="43" fontId="14" fillId="0" borderId="0" xfId="1" applyFont="1" applyAlignment="1" applyProtection="1">
      <alignment vertical="center" wrapText="1"/>
    </xf>
    <xf numFmtId="0" fontId="13" fillId="0" borderId="0" xfId="0" applyFont="1" applyAlignment="1" applyProtection="1">
      <alignment horizontal="center" vertical="center" textRotation="180" wrapText="1"/>
    </xf>
    <xf numFmtId="0" fontId="7" fillId="0" borderId="6" xfId="0" applyFont="1" applyFill="1" applyBorder="1" applyAlignment="1" applyProtection="1">
      <alignment vertical="center" wrapText="1"/>
    </xf>
    <xf numFmtId="179" fontId="7" fillId="4" borderId="6" xfId="0" applyNumberFormat="1" applyFont="1" applyFill="1" applyBorder="1" applyAlignment="1" applyProtection="1">
      <alignment vertical="center" wrapText="1"/>
    </xf>
    <xf numFmtId="0" fontId="7" fillId="4" borderId="6" xfId="0" applyFont="1" applyFill="1" applyBorder="1" applyAlignment="1" applyProtection="1">
      <alignment vertical="center" wrapText="1"/>
    </xf>
    <xf numFmtId="0" fontId="14" fillId="4" borderId="7" xfId="0" applyFont="1" applyFill="1" applyBorder="1" applyAlignment="1" applyProtection="1">
      <alignment vertical="center"/>
    </xf>
    <xf numFmtId="179" fontId="18" fillId="0" borderId="0" xfId="0" applyNumberFormat="1" applyFont="1" applyFill="1" applyBorder="1" applyAlignment="1" applyProtection="1">
      <alignment horizontal="right"/>
    </xf>
    <xf numFmtId="179" fontId="14" fillId="0" borderId="0" xfId="0" applyNumberFormat="1" applyFont="1" applyFill="1" applyBorder="1" applyAlignment="1" applyProtection="1">
      <alignment horizontal="right"/>
    </xf>
    <xf numFmtId="0" fontId="27" fillId="0" borderId="0" xfId="0" applyFont="1" applyAlignment="1" applyProtection="1">
      <alignment horizontal="center" vertical="center" textRotation="180" wrapText="1"/>
    </xf>
    <xf numFmtId="0" fontId="15" fillId="0" borderId="0" xfId="0" applyFont="1" applyProtection="1"/>
    <xf numFmtId="0" fontId="14" fillId="0" borderId="0" xfId="0" applyFont="1" applyProtection="1"/>
    <xf numFmtId="0" fontId="0" fillId="0" borderId="0" xfId="0" applyAlignment="1" applyProtection="1"/>
    <xf numFmtId="0" fontId="5" fillId="0" borderId="0" xfId="0" applyFont="1" applyProtection="1"/>
    <xf numFmtId="176" fontId="4" fillId="0" borderId="8" xfId="0" applyNumberFormat="1" applyFont="1" applyFill="1" applyBorder="1" applyAlignment="1" applyProtection="1">
      <alignment horizontal="center" vertical="center" wrapText="1"/>
    </xf>
    <xf numFmtId="0" fontId="12" fillId="0" borderId="0" xfId="0" applyFont="1" applyFill="1" applyBorder="1" applyAlignment="1">
      <alignment horizontal="left" vertical="center"/>
    </xf>
    <xf numFmtId="0" fontId="14" fillId="0" borderId="9" xfId="0" applyFont="1" applyBorder="1" applyAlignment="1">
      <alignment horizontal="left"/>
    </xf>
    <xf numFmtId="0" fontId="14" fillId="0" borderId="10" xfId="0" applyFont="1" applyFill="1" applyBorder="1" applyAlignment="1">
      <alignment horizontal="left"/>
    </xf>
    <xf numFmtId="0" fontId="7" fillId="0" borderId="0" xfId="0" applyFont="1" applyFill="1" applyBorder="1" applyAlignment="1">
      <alignment horizontal="left"/>
    </xf>
    <xf numFmtId="2" fontId="5" fillId="0" borderId="11" xfId="2" applyNumberFormat="1" applyFont="1" applyFill="1" applyBorder="1" applyAlignment="1" applyProtection="1">
      <alignment horizontal="center" vertical="center"/>
    </xf>
    <xf numFmtId="182" fontId="21" fillId="0" borderId="12" xfId="2" applyNumberFormat="1" applyFont="1" applyFill="1" applyBorder="1" applyAlignment="1" applyProtection="1">
      <alignment horizontal="right" vertical="center"/>
    </xf>
    <xf numFmtId="0" fontId="7" fillId="0" borderId="4" xfId="0" applyFont="1" applyFill="1" applyBorder="1" applyAlignment="1" applyProtection="1">
      <alignment horizontal="left" vertical="center" wrapText="1"/>
    </xf>
    <xf numFmtId="0" fontId="0" fillId="0" borderId="0" xfId="0" applyAlignment="1" applyProtection="1">
      <alignment horizontal="center"/>
    </xf>
    <xf numFmtId="0" fontId="28" fillId="0" borderId="0" xfId="0" applyFont="1" applyProtection="1"/>
    <xf numFmtId="0" fontId="28" fillId="0" borderId="0" xfId="0" applyFont="1" applyAlignment="1" applyProtection="1">
      <alignment horizontal="center"/>
    </xf>
    <xf numFmtId="0" fontId="0" fillId="0" borderId="4" xfId="0" applyBorder="1" applyAlignment="1" applyProtection="1">
      <alignment horizontal="center" vertical="center" wrapText="1"/>
    </xf>
    <xf numFmtId="177" fontId="0" fillId="3" borderId="4" xfId="0" applyNumberFormat="1" applyFill="1" applyBorder="1" applyAlignment="1" applyProtection="1">
      <alignment horizontal="center" vertical="center"/>
      <protection locked="0"/>
    </xf>
    <xf numFmtId="177" fontId="1" fillId="0" borderId="4" xfId="0" applyNumberFormat="1" applyFont="1" applyFill="1" applyBorder="1" applyAlignment="1" applyProtection="1">
      <alignment horizontal="center" vertical="center"/>
    </xf>
    <xf numFmtId="9" fontId="0" fillId="0" borderId="4" xfId="0" applyNumberFormat="1" applyFill="1" applyBorder="1" applyAlignment="1" applyProtection="1">
      <alignment horizontal="center" vertical="center"/>
    </xf>
    <xf numFmtId="0" fontId="0" fillId="0" borderId="0" xfId="0" applyAlignment="1" applyProtection="1">
      <alignment vertical="center"/>
    </xf>
    <xf numFmtId="0" fontId="24" fillId="0" borderId="4" xfId="0" applyFont="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0" xfId="0" applyAlignment="1" applyProtection="1">
      <alignment horizontal="center" vertical="center" wrapText="1"/>
    </xf>
    <xf numFmtId="188" fontId="14" fillId="0" borderId="0" xfId="0" applyNumberFormat="1" applyFont="1" applyBorder="1" applyAlignment="1" applyProtection="1">
      <alignment vertical="center"/>
    </xf>
    <xf numFmtId="0" fontId="7" fillId="0" borderId="0" xfId="0" applyFont="1" applyAlignment="1" applyProtection="1">
      <alignment vertical="top"/>
    </xf>
    <xf numFmtId="184" fontId="8" fillId="2" borderId="0" xfId="0" applyNumberFormat="1" applyFont="1" applyFill="1" applyBorder="1" applyAlignment="1" applyProtection="1">
      <alignment horizontal="right" vertical="top"/>
    </xf>
    <xf numFmtId="0" fontId="5" fillId="0" borderId="0" xfId="0" applyNumberFormat="1" applyFont="1" applyBorder="1" applyAlignment="1" applyProtection="1">
      <alignment horizontal="center" vertical="top"/>
    </xf>
    <xf numFmtId="0" fontId="15" fillId="0" borderId="0" xfId="0" applyFont="1" applyAlignment="1" applyProtection="1">
      <alignment vertical="top"/>
    </xf>
    <xf numFmtId="182" fontId="3" fillId="5" borderId="13" xfId="0" applyNumberFormat="1" applyFont="1" applyFill="1" applyBorder="1" applyAlignment="1" applyProtection="1">
      <alignment horizontal="right" vertical="center"/>
    </xf>
    <xf numFmtId="182" fontId="3" fillId="5" borderId="14" xfId="0" applyNumberFormat="1" applyFont="1" applyFill="1" applyBorder="1" applyAlignment="1" applyProtection="1">
      <alignment horizontal="right" vertical="center"/>
    </xf>
    <xf numFmtId="0" fontId="14" fillId="0" borderId="7" xfId="0" applyFont="1" applyBorder="1" applyAlignment="1" applyProtection="1">
      <alignment horizontal="center" vertical="center"/>
    </xf>
    <xf numFmtId="0" fontId="7" fillId="0" borderId="0" xfId="0" applyNumberFormat="1" applyFont="1" applyBorder="1" applyAlignment="1" applyProtection="1">
      <alignment horizontal="right" vertical="center"/>
    </xf>
    <xf numFmtId="0" fontId="7" fillId="0" borderId="0" xfId="0" applyNumberFormat="1" applyFont="1" applyBorder="1" applyAlignment="1" applyProtection="1">
      <alignment horizontal="center"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center" vertical="center"/>
    </xf>
    <xf numFmtId="187" fontId="14" fillId="0" borderId="0" xfId="0" applyNumberFormat="1" applyFont="1" applyAlignment="1" applyProtection="1">
      <alignment vertical="center"/>
    </xf>
    <xf numFmtId="0" fontId="14" fillId="6" borderId="0" xfId="0" applyFont="1" applyFill="1" applyBorder="1" applyAlignment="1" applyProtection="1">
      <alignment horizontal="center" vertical="center" textRotation="90"/>
    </xf>
    <xf numFmtId="0" fontId="14" fillId="0" borderId="0" xfId="0" applyFont="1" applyBorder="1" applyAlignment="1" applyProtection="1">
      <alignment vertical="center" textRotation="90"/>
    </xf>
    <xf numFmtId="0" fontId="7" fillId="0" borderId="0" xfId="0" applyFont="1" applyAlignment="1" applyProtection="1">
      <alignment vertical="top" textRotation="90"/>
    </xf>
    <xf numFmtId="0" fontId="14" fillId="0" borderId="0" xfId="0" applyFont="1" applyAlignment="1" applyProtection="1">
      <alignment vertical="center" textRotation="90"/>
    </xf>
    <xf numFmtId="0" fontId="13" fillId="0" borderId="0" xfId="0" applyFont="1" applyAlignment="1" applyProtection="1">
      <alignment horizontal="center" vertical="center" textRotation="90" wrapText="1"/>
    </xf>
    <xf numFmtId="0" fontId="24" fillId="0" borderId="17" xfId="0" applyFont="1" applyBorder="1" applyAlignment="1" applyProtection="1">
      <alignment horizontal="left" vertical="center" wrapText="1"/>
    </xf>
    <xf numFmtId="0" fontId="7" fillId="0" borderId="18" xfId="0" applyNumberFormat="1" applyFont="1" applyBorder="1" applyAlignment="1" applyProtection="1">
      <alignment horizontal="center" vertical="center" textRotation="90" wrapText="1"/>
    </xf>
    <xf numFmtId="0" fontId="7" fillId="0" borderId="19" xfId="0" applyNumberFormat="1" applyFont="1" applyBorder="1" applyAlignment="1" applyProtection="1">
      <alignment horizontal="center" vertical="center" textRotation="90" wrapText="1"/>
    </xf>
    <xf numFmtId="181" fontId="14" fillId="0" borderId="20" xfId="0" applyNumberFormat="1" applyFont="1" applyFill="1" applyBorder="1" applyAlignment="1" applyProtection="1">
      <alignment vertical="center" wrapText="1"/>
    </xf>
    <xf numFmtId="181" fontId="14" fillId="0" borderId="6" xfId="0" applyNumberFormat="1" applyFont="1" applyFill="1" applyBorder="1" applyAlignment="1" applyProtection="1">
      <alignment vertical="center" wrapText="1"/>
    </xf>
    <xf numFmtId="179" fontId="14" fillId="4" borderId="20" xfId="0" applyNumberFormat="1" applyFont="1" applyFill="1" applyBorder="1" applyAlignment="1" applyProtection="1">
      <alignment vertical="center"/>
    </xf>
    <xf numFmtId="181" fontId="14" fillId="0" borderId="21" xfId="0" applyNumberFormat="1" applyFont="1" applyFill="1" applyBorder="1" applyAlignment="1" applyProtection="1">
      <alignment vertical="center" wrapText="1"/>
    </xf>
    <xf numFmtId="0" fontId="5" fillId="0" borderId="0" xfId="0" applyNumberFormat="1" applyFont="1" applyBorder="1" applyAlignment="1" applyProtection="1">
      <alignment horizontal="right" vertical="top"/>
    </xf>
    <xf numFmtId="0" fontId="14" fillId="0" borderId="21" xfId="0" applyNumberFormat="1" applyFont="1" applyFill="1" applyBorder="1" applyAlignment="1" applyProtection="1">
      <alignment horizontal="left" vertical="center" wrapText="1"/>
    </xf>
    <xf numFmtId="0" fontId="7" fillId="3" borderId="22" xfId="0" applyFont="1" applyFill="1" applyBorder="1" applyAlignment="1" applyProtection="1">
      <alignment horizontal="center" vertical="center" textRotation="90"/>
    </xf>
    <xf numFmtId="0" fontId="14" fillId="0" borderId="0" xfId="0" applyFont="1" applyFill="1" applyAlignment="1" applyProtection="1">
      <alignment vertical="center"/>
    </xf>
    <xf numFmtId="176" fontId="5" fillId="0" borderId="7" xfId="0" applyNumberFormat="1" applyFont="1" applyFill="1" applyBorder="1" applyAlignment="1" applyProtection="1">
      <alignment horizontal="center" vertical="center" wrapText="1"/>
    </xf>
    <xf numFmtId="0" fontId="25" fillId="0" borderId="23" xfId="0" applyNumberFormat="1" applyFont="1" applyBorder="1" applyAlignment="1" applyProtection="1">
      <alignment horizontal="left" vertical="center" wrapText="1"/>
    </xf>
    <xf numFmtId="0" fontId="12" fillId="0" borderId="0" xfId="0" applyFont="1" applyFill="1" applyBorder="1" applyAlignment="1">
      <alignment horizontal="left" vertical="center" wrapText="1"/>
    </xf>
    <xf numFmtId="0" fontId="14" fillId="0" borderId="15" xfId="0" applyFont="1" applyFill="1" applyBorder="1" applyAlignment="1">
      <alignment horizontal="left"/>
    </xf>
    <xf numFmtId="177" fontId="1" fillId="7" borderId="4" xfId="0" applyNumberFormat="1" applyFont="1" applyFill="1" applyBorder="1" applyAlignment="1" applyProtection="1">
      <alignment horizontal="center" vertical="center"/>
    </xf>
    <xf numFmtId="0" fontId="21" fillId="0" borderId="24" xfId="0" applyFont="1" applyBorder="1" applyAlignment="1" applyProtection="1">
      <alignment horizontal="center" vertical="center" textRotation="90"/>
    </xf>
    <xf numFmtId="0" fontId="21" fillId="0" borderId="0" xfId="0" applyFont="1" applyAlignment="1">
      <alignment horizontal="left"/>
    </xf>
    <xf numFmtId="0" fontId="21" fillId="0" borderId="0" xfId="0" applyFont="1" applyFill="1" applyBorder="1" applyAlignment="1">
      <alignment horizontal="left" wrapText="1"/>
    </xf>
    <xf numFmtId="0" fontId="21" fillId="0" borderId="0" xfId="0" applyFont="1" applyBorder="1" applyAlignment="1">
      <alignment horizontal="left"/>
    </xf>
    <xf numFmtId="0" fontId="21" fillId="0" borderId="0" xfId="0" applyFont="1" applyBorder="1" applyAlignment="1">
      <alignment horizontal="left" wrapText="1"/>
    </xf>
    <xf numFmtId="0" fontId="21" fillId="0" borderId="0" xfId="0"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vertical="top" textRotation="90"/>
    </xf>
    <xf numFmtId="0" fontId="14" fillId="0" borderId="0" xfId="0" applyFont="1" applyBorder="1" applyAlignment="1">
      <alignment horizontal="left"/>
    </xf>
    <xf numFmtId="0" fontId="14" fillId="0" borderId="0" xfId="0" applyFont="1" applyFill="1" applyBorder="1" applyAlignment="1">
      <alignment horizontal="center" vertical="top" textRotation="90"/>
    </xf>
    <xf numFmtId="0" fontId="14" fillId="0" borderId="4" xfId="0" applyFont="1" applyFill="1" applyBorder="1" applyAlignment="1">
      <alignment horizontal="left"/>
    </xf>
    <xf numFmtId="0" fontId="21" fillId="0" borderId="4" xfId="0" applyFont="1" applyFill="1" applyBorder="1" applyAlignment="1">
      <alignment horizontal="left"/>
    </xf>
    <xf numFmtId="182" fontId="21" fillId="0" borderId="25" xfId="1" applyNumberFormat="1" applyFont="1" applyFill="1" applyBorder="1" applyAlignment="1" applyProtection="1">
      <alignment horizontal="right" vertical="center"/>
    </xf>
    <xf numFmtId="182" fontId="21" fillId="0" borderId="26" xfId="1" applyNumberFormat="1" applyFont="1" applyFill="1" applyBorder="1" applyAlignment="1" applyProtection="1">
      <alignment horizontal="right" vertical="center"/>
    </xf>
    <xf numFmtId="10" fontId="5" fillId="0" borderId="4" xfId="2" applyNumberFormat="1" applyFont="1" applyFill="1" applyBorder="1" applyAlignment="1" applyProtection="1">
      <alignment horizontal="right" vertical="center"/>
    </xf>
    <xf numFmtId="10" fontId="5" fillId="3" borderId="4" xfId="2" applyNumberFormat="1" applyFont="1" applyFill="1" applyBorder="1" applyAlignment="1" applyProtection="1">
      <alignment horizontal="right" vertical="center"/>
      <protection locked="0"/>
    </xf>
    <xf numFmtId="10" fontId="5" fillId="3" borderId="1" xfId="2" applyNumberFormat="1" applyFont="1" applyFill="1" applyBorder="1" applyAlignment="1" applyProtection="1">
      <alignment horizontal="right" vertical="center"/>
      <protection locked="0"/>
    </xf>
    <xf numFmtId="10" fontId="5" fillId="0" borderId="27" xfId="2" applyNumberFormat="1" applyFont="1" applyFill="1" applyBorder="1" applyAlignment="1" applyProtection="1">
      <alignment horizontal="right" vertical="center"/>
    </xf>
    <xf numFmtId="10" fontId="5" fillId="3" borderId="2" xfId="2" applyNumberFormat="1" applyFont="1" applyFill="1" applyBorder="1" applyAlignment="1" applyProtection="1">
      <alignment horizontal="right" vertical="center"/>
      <protection locked="0"/>
    </xf>
    <xf numFmtId="10" fontId="5" fillId="0" borderId="28" xfId="2" applyNumberFormat="1" applyFont="1" applyFill="1" applyBorder="1" applyAlignment="1" applyProtection="1">
      <alignment horizontal="right" vertical="center"/>
    </xf>
    <xf numFmtId="10" fontId="5" fillId="3" borderId="28" xfId="2"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center" vertical="center" wrapText="1"/>
    </xf>
    <xf numFmtId="0" fontId="2" fillId="0" borderId="0" xfId="0" applyFont="1" applyProtection="1"/>
    <xf numFmtId="0" fontId="14" fillId="0" borderId="7" xfId="0" applyFont="1" applyFill="1" applyBorder="1" applyAlignment="1">
      <alignment horizontal="left"/>
    </xf>
    <xf numFmtId="0" fontId="2" fillId="0" borderId="7" xfId="0" applyFont="1" applyFill="1" applyBorder="1" applyAlignment="1" applyProtection="1">
      <alignment horizontal="right" vertical="center"/>
    </xf>
    <xf numFmtId="9" fontId="5" fillId="0" borderId="5" xfId="1" applyNumberFormat="1" applyFont="1" applyFill="1" applyBorder="1" applyAlignment="1" applyProtection="1">
      <alignment horizontal="center" vertical="center"/>
    </xf>
    <xf numFmtId="9" fontId="2" fillId="0" borderId="5" xfId="1" applyNumberFormat="1" applyFont="1" applyFill="1" applyBorder="1" applyAlignment="1" applyProtection="1">
      <alignment horizontal="center" vertical="center"/>
    </xf>
    <xf numFmtId="0" fontId="25" fillId="0" borderId="19" xfId="0" applyNumberFormat="1" applyFont="1" applyBorder="1" applyAlignment="1" applyProtection="1">
      <alignment horizontal="left" vertical="center" wrapText="1"/>
    </xf>
    <xf numFmtId="0" fontId="7" fillId="0" borderId="29" xfId="0" applyFont="1" applyFill="1" applyBorder="1" applyAlignment="1" applyProtection="1">
      <alignment horizontal="center" vertical="center" textRotation="90"/>
    </xf>
    <xf numFmtId="0" fontId="7" fillId="0" borderId="18" xfId="0" applyNumberFormat="1" applyFont="1" applyFill="1" applyBorder="1" applyAlignment="1" applyProtection="1">
      <alignment horizontal="center" vertical="center" textRotation="90" wrapText="1"/>
    </xf>
    <xf numFmtId="0" fontId="7" fillId="0" borderId="30"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7" fillId="0" borderId="18" xfId="0" applyFont="1" applyBorder="1" applyAlignment="1" applyProtection="1">
      <alignment horizontal="center" vertical="center" textRotation="90" wrapText="1"/>
    </xf>
    <xf numFmtId="0" fontId="7" fillId="0" borderId="31" xfId="0" applyFont="1" applyFill="1" applyBorder="1" applyAlignment="1" applyProtection="1">
      <alignment vertical="center" wrapText="1"/>
    </xf>
    <xf numFmtId="176" fontId="5" fillId="0" borderId="32" xfId="0" applyNumberFormat="1" applyFont="1" applyFill="1" applyBorder="1" applyAlignment="1" applyProtection="1">
      <alignment horizontal="center" vertical="center" wrapText="1"/>
    </xf>
    <xf numFmtId="0" fontId="7" fillId="0" borderId="33" xfId="0" applyNumberFormat="1" applyFont="1" applyBorder="1" applyAlignment="1" applyProtection="1">
      <alignment horizontal="center" vertical="center" textRotation="90" wrapText="1"/>
    </xf>
    <xf numFmtId="0" fontId="18" fillId="0" borderId="0" xfId="0" applyFont="1" applyFill="1" applyBorder="1" applyAlignment="1">
      <alignment horizontal="left" wrapText="1"/>
    </xf>
    <xf numFmtId="0" fontId="18" fillId="0" borderId="0" xfId="0" applyFont="1" applyFill="1" applyBorder="1" applyAlignment="1">
      <alignment horizontal="left"/>
    </xf>
    <xf numFmtId="0" fontId="14" fillId="0" borderId="34" xfId="0" applyFont="1" applyFill="1" applyBorder="1" applyAlignment="1">
      <alignment horizontal="left"/>
    </xf>
    <xf numFmtId="0" fontId="14" fillId="0" borderId="34" xfId="0" applyFont="1" applyFill="1" applyBorder="1" applyAlignment="1"/>
    <xf numFmtId="0" fontId="14" fillId="0" borderId="4" xfId="0" applyFont="1" applyFill="1" applyBorder="1" applyAlignment="1">
      <alignment horizontal="center"/>
    </xf>
    <xf numFmtId="188" fontId="14" fillId="3" borderId="35" xfId="0" applyNumberFormat="1" applyFont="1" applyFill="1" applyBorder="1" applyAlignment="1" applyProtection="1">
      <alignment horizontal="right" vertical="center"/>
      <protection locked="0"/>
    </xf>
    <xf numFmtId="188" fontId="14" fillId="3" borderId="24" xfId="0" applyNumberFormat="1" applyFont="1" applyFill="1" applyBorder="1" applyAlignment="1" applyProtection="1">
      <alignment horizontal="right" vertical="center"/>
      <protection locked="0"/>
    </xf>
    <xf numFmtId="188" fontId="14" fillId="3" borderId="20" xfId="0" applyNumberFormat="1" applyFont="1" applyFill="1" applyBorder="1" applyAlignment="1" applyProtection="1">
      <alignment horizontal="right" vertical="center"/>
      <protection locked="0"/>
    </xf>
    <xf numFmtId="188" fontId="14" fillId="3" borderId="4" xfId="0" applyNumberFormat="1" applyFont="1" applyFill="1" applyBorder="1" applyAlignment="1" applyProtection="1">
      <alignment horizontal="right" vertical="center"/>
      <protection locked="0"/>
    </xf>
    <xf numFmtId="188" fontId="14" fillId="3" borderId="36" xfId="0" applyNumberFormat="1" applyFont="1" applyFill="1" applyBorder="1" applyAlignment="1" applyProtection="1">
      <alignment horizontal="right" vertical="center"/>
      <protection locked="0"/>
    </xf>
    <xf numFmtId="188" fontId="14" fillId="3" borderId="6"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center" wrapText="1"/>
    </xf>
    <xf numFmtId="194" fontId="5" fillId="3" borderId="6" xfId="0" applyNumberFormat="1" applyFont="1" applyFill="1" applyBorder="1" applyAlignment="1" applyProtection="1">
      <alignment horizontal="right" vertical="center"/>
      <protection locked="0"/>
    </xf>
    <xf numFmtId="194" fontId="5" fillId="3" borderId="4" xfId="0" applyNumberFormat="1" applyFont="1" applyFill="1" applyBorder="1" applyAlignment="1" applyProtection="1">
      <alignment horizontal="right" vertical="center"/>
      <protection locked="0"/>
    </xf>
    <xf numFmtId="194" fontId="5" fillId="4" borderId="6" xfId="0" applyNumberFormat="1" applyFont="1" applyFill="1" applyBorder="1" applyAlignment="1" applyProtection="1">
      <alignment horizontal="right" vertical="center"/>
    </xf>
    <xf numFmtId="194" fontId="5" fillId="4" borderId="4" xfId="0" applyNumberFormat="1" applyFont="1" applyFill="1" applyBorder="1" applyAlignment="1" applyProtection="1">
      <alignment horizontal="right" vertical="center"/>
    </xf>
    <xf numFmtId="194" fontId="5" fillId="4" borderId="36" xfId="0" applyNumberFormat="1" applyFont="1" applyFill="1" applyBorder="1" applyAlignment="1" applyProtection="1">
      <alignment horizontal="right" vertical="center"/>
    </xf>
    <xf numFmtId="195" fontId="5" fillId="0" borderId="6" xfId="0" applyNumberFormat="1" applyFont="1" applyBorder="1" applyAlignment="1" applyProtection="1">
      <alignment horizontal="right" vertical="center"/>
    </xf>
    <xf numFmtId="195" fontId="5" fillId="0" borderId="4" xfId="0" applyNumberFormat="1" applyFont="1" applyBorder="1" applyAlignment="1" applyProtection="1">
      <alignment horizontal="right" vertical="center"/>
    </xf>
    <xf numFmtId="195" fontId="5" fillId="0" borderId="36" xfId="0" applyNumberFormat="1" applyFont="1" applyBorder="1" applyAlignment="1" applyProtection="1">
      <alignment horizontal="right" vertical="center"/>
    </xf>
    <xf numFmtId="195" fontId="5" fillId="4" borderId="6" xfId="0" applyNumberFormat="1" applyFont="1" applyFill="1" applyBorder="1" applyAlignment="1" applyProtection="1">
      <alignment horizontal="right" vertical="center"/>
    </xf>
    <xf numFmtId="195" fontId="5" fillId="4" borderId="4" xfId="0" applyNumberFormat="1" applyFont="1" applyFill="1" applyBorder="1" applyAlignment="1" applyProtection="1">
      <alignment horizontal="right" vertical="center"/>
    </xf>
    <xf numFmtId="195" fontId="5" fillId="4" borderId="36" xfId="0" applyNumberFormat="1" applyFont="1" applyFill="1" applyBorder="1" applyAlignment="1" applyProtection="1">
      <alignment horizontal="right" vertical="center"/>
    </xf>
    <xf numFmtId="195" fontId="4" fillId="4" borderId="2" xfId="0" applyNumberFormat="1" applyFont="1" applyFill="1" applyBorder="1" applyAlignment="1" applyProtection="1">
      <alignment horizontal="right" vertical="center"/>
    </xf>
    <xf numFmtId="195" fontId="5" fillId="0" borderId="6" xfId="0" applyNumberFormat="1" applyFont="1" applyFill="1" applyBorder="1" applyAlignment="1" applyProtection="1">
      <alignment horizontal="right" vertical="center"/>
    </xf>
    <xf numFmtId="195" fontId="5" fillId="0" borderId="4" xfId="0" applyNumberFormat="1" applyFont="1" applyFill="1" applyBorder="1" applyAlignment="1" applyProtection="1">
      <alignment horizontal="right" vertical="center"/>
    </xf>
    <xf numFmtId="195" fontId="5" fillId="0" borderId="1" xfId="0" applyNumberFormat="1" applyFont="1" applyFill="1" applyBorder="1" applyAlignment="1" applyProtection="1">
      <alignment horizontal="right" vertical="center"/>
    </xf>
    <xf numFmtId="195" fontId="5" fillId="0" borderId="36" xfId="0" applyNumberFormat="1" applyFont="1" applyFill="1" applyBorder="1" applyAlignment="1" applyProtection="1">
      <alignment horizontal="right" vertical="center"/>
    </xf>
    <xf numFmtId="195" fontId="4" fillId="4" borderId="37" xfId="0" applyNumberFormat="1" applyFont="1" applyFill="1" applyBorder="1" applyAlignment="1" applyProtection="1">
      <alignment horizontal="right" vertical="center"/>
    </xf>
    <xf numFmtId="200" fontId="14" fillId="0" borderId="2" xfId="2" applyNumberFormat="1" applyFont="1" applyFill="1" applyBorder="1" applyAlignment="1" applyProtection="1">
      <alignment horizontal="right" vertical="center"/>
    </xf>
    <xf numFmtId="200" fontId="14" fillId="0" borderId="37" xfId="2" applyNumberFormat="1" applyFont="1" applyFill="1" applyBorder="1" applyAlignment="1" applyProtection="1">
      <alignment horizontal="right" vertical="center"/>
    </xf>
    <xf numFmtId="200" fontId="14" fillId="0" borderId="38" xfId="2" applyNumberFormat="1" applyFont="1" applyFill="1" applyBorder="1" applyAlignment="1" applyProtection="1">
      <alignment horizontal="right" vertical="center"/>
    </xf>
    <xf numFmtId="200" fontId="14" fillId="0" borderId="26" xfId="2" applyNumberFormat="1" applyFont="1" applyFill="1" applyBorder="1" applyAlignment="1" applyProtection="1">
      <alignment horizontal="right" vertical="center"/>
    </xf>
    <xf numFmtId="201" fontId="7" fillId="3" borderId="2" xfId="2" applyNumberFormat="1" applyFont="1" applyFill="1" applyBorder="1" applyAlignment="1" applyProtection="1">
      <alignment vertical="center"/>
      <protection locked="0"/>
    </xf>
    <xf numFmtId="201" fontId="7" fillId="3" borderId="37" xfId="2" applyNumberFormat="1" applyFont="1" applyFill="1" applyBorder="1" applyAlignment="1" applyProtection="1">
      <alignment vertical="center"/>
      <protection locked="0"/>
    </xf>
    <xf numFmtId="201" fontId="7" fillId="3" borderId="38" xfId="2" applyNumberFormat="1" applyFont="1" applyFill="1" applyBorder="1" applyAlignment="1" applyProtection="1">
      <alignment vertical="center"/>
      <protection locked="0"/>
    </xf>
    <xf numFmtId="201" fontId="7" fillId="3" borderId="26" xfId="2" applyNumberFormat="1" applyFont="1" applyFill="1" applyBorder="1" applyAlignment="1" applyProtection="1">
      <alignment vertical="center"/>
      <protection locked="0"/>
    </xf>
    <xf numFmtId="203" fontId="14" fillId="4" borderId="35" xfId="0" applyNumberFormat="1" applyFont="1" applyFill="1" applyBorder="1" applyAlignment="1" applyProtection="1">
      <alignment horizontal="right" vertical="center"/>
    </xf>
    <xf numFmtId="203" fontId="14" fillId="4" borderId="24" xfId="0" applyNumberFormat="1" applyFont="1" applyFill="1" applyBorder="1" applyAlignment="1" applyProtection="1">
      <alignment horizontal="right" vertical="center"/>
    </xf>
    <xf numFmtId="207" fontId="1" fillId="0" borderId="4" xfId="0" applyNumberFormat="1" applyFont="1" applyFill="1" applyBorder="1" applyAlignment="1" applyProtection="1">
      <alignment horizontal="center" vertical="center"/>
    </xf>
    <xf numFmtId="209" fontId="14" fillId="0" borderId="4" xfId="0" applyNumberFormat="1" applyFont="1" applyFill="1" applyBorder="1" applyAlignment="1" applyProtection="1">
      <alignment horizontal="right" vertical="center"/>
    </xf>
    <xf numFmtId="209" fontId="14" fillId="0" borderId="36" xfId="0" applyNumberFormat="1" applyFont="1" applyFill="1" applyBorder="1" applyAlignment="1" applyProtection="1">
      <alignment horizontal="right" vertical="center"/>
    </xf>
    <xf numFmtId="209" fontId="14" fillId="0" borderId="2" xfId="0" applyNumberFormat="1" applyFont="1" applyFill="1" applyBorder="1" applyAlignment="1" applyProtection="1">
      <alignment horizontal="right" vertical="center"/>
    </xf>
    <xf numFmtId="209" fontId="14" fillId="0" borderId="39" xfId="0" applyNumberFormat="1" applyFont="1" applyFill="1" applyBorder="1" applyAlignment="1" applyProtection="1">
      <alignment horizontal="right" vertical="center"/>
    </xf>
    <xf numFmtId="194" fontId="13" fillId="0" borderId="5" xfId="0" applyNumberFormat="1" applyFont="1" applyBorder="1" applyAlignment="1" applyProtection="1">
      <alignment horizontal="right" vertical="center" wrapText="1"/>
    </xf>
    <xf numFmtId="209" fontId="13" fillId="0" borderId="5" xfId="0" applyNumberFormat="1" applyFont="1" applyBorder="1" applyAlignment="1" applyProtection="1">
      <alignment horizontal="right" vertical="center"/>
    </xf>
    <xf numFmtId="0" fontId="8" fillId="0" borderId="0" xfId="0" applyFont="1" applyBorder="1" applyAlignment="1" applyProtection="1">
      <alignment vertical="center"/>
    </xf>
    <xf numFmtId="179" fontId="14" fillId="0" borderId="0" xfId="2" applyNumberFormat="1" applyFont="1" applyFill="1" applyBorder="1" applyAlignment="1" applyProtection="1">
      <alignment horizontal="right" vertical="center"/>
    </xf>
    <xf numFmtId="185" fontId="6" fillId="0" borderId="0" xfId="1" applyNumberFormat="1" applyFont="1" applyFill="1" applyBorder="1" applyAlignment="1" applyProtection="1">
      <alignment horizontal="right" vertical="center"/>
    </xf>
    <xf numFmtId="0" fontId="8" fillId="0" borderId="34" xfId="0" applyFont="1" applyBorder="1" applyAlignment="1" applyProtection="1">
      <alignment vertical="center"/>
    </xf>
    <xf numFmtId="0" fontId="14" fillId="0" borderId="0" xfId="0" applyFont="1" applyFill="1" applyBorder="1" applyAlignment="1" applyProtection="1">
      <alignment horizontal="left" vertical="center" textRotation="90"/>
    </xf>
    <xf numFmtId="210" fontId="8" fillId="0" borderId="9" xfId="0" applyNumberFormat="1" applyFont="1" applyFill="1" applyBorder="1" applyAlignment="1" applyProtection="1">
      <alignment horizontal="right" vertical="center"/>
    </xf>
    <xf numFmtId="43" fontId="4" fillId="0" borderId="4" xfId="1" applyFont="1" applyFill="1" applyBorder="1" applyAlignment="1" applyProtection="1">
      <alignment horizontal="center" wrapText="1"/>
    </xf>
    <xf numFmtId="0" fontId="14" fillId="0" borderId="0" xfId="0" applyFont="1" applyFill="1"/>
    <xf numFmtId="0" fontId="40" fillId="0" borderId="0" xfId="0" applyFont="1" applyFill="1"/>
    <xf numFmtId="0" fontId="40" fillId="0" borderId="0" xfId="0" applyFont="1" applyFill="1" applyAlignment="1" applyProtection="1">
      <alignment vertical="center"/>
    </xf>
    <xf numFmtId="195" fontId="5" fillId="0" borderId="0" xfId="0" applyNumberFormat="1" applyFont="1" applyBorder="1" applyAlignment="1" applyProtection="1">
      <alignment horizontal="right" vertical="center"/>
    </xf>
    <xf numFmtId="194" fontId="4" fillId="0" borderId="0" xfId="0" applyNumberFormat="1" applyFont="1" applyFill="1" applyBorder="1" applyAlignment="1" applyProtection="1">
      <alignment horizontal="right" vertical="center"/>
    </xf>
    <xf numFmtId="0" fontId="7" fillId="0" borderId="30" xfId="0" applyNumberFormat="1" applyFont="1" applyBorder="1" applyAlignment="1" applyProtection="1">
      <alignment horizontal="center" vertical="center" textRotation="90" wrapText="1"/>
    </xf>
    <xf numFmtId="0" fontId="7" fillId="0" borderId="40"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176" fontId="5" fillId="3" borderId="7" xfId="0" applyNumberFormat="1" applyFont="1" applyFill="1" applyBorder="1" applyAlignment="1" applyProtection="1">
      <alignment horizontal="right" vertical="center" wrapText="1"/>
      <protection locked="0"/>
    </xf>
    <xf numFmtId="194" fontId="5" fillId="3" borderId="36" xfId="0" applyNumberFormat="1" applyFont="1" applyFill="1" applyBorder="1" applyAlignment="1" applyProtection="1">
      <alignment horizontal="right" vertical="center"/>
      <protection locked="0"/>
    </xf>
    <xf numFmtId="195" fontId="5" fillId="0" borderId="7" xfId="0" applyNumberFormat="1" applyFont="1" applyBorder="1" applyAlignment="1" applyProtection="1">
      <alignment horizontal="right" vertical="center"/>
    </xf>
    <xf numFmtId="195" fontId="5" fillId="4" borderId="7" xfId="0" applyNumberFormat="1" applyFont="1" applyFill="1" applyBorder="1" applyAlignment="1" applyProtection="1">
      <alignment horizontal="right" vertical="center"/>
    </xf>
    <xf numFmtId="195" fontId="5" fillId="0" borderId="41" xfId="0" applyNumberFormat="1" applyFont="1" applyBorder="1" applyAlignment="1" applyProtection="1">
      <alignment horizontal="right" vertical="center"/>
    </xf>
    <xf numFmtId="195" fontId="5" fillId="0" borderId="11" xfId="0" applyNumberFormat="1" applyFont="1" applyBorder="1" applyAlignment="1" applyProtection="1">
      <alignment horizontal="right" vertical="center"/>
    </xf>
    <xf numFmtId="195" fontId="5" fillId="0" borderId="42" xfId="0" applyNumberFormat="1" applyFont="1" applyBorder="1" applyAlignment="1" applyProtection="1">
      <alignment horizontal="right" vertical="center"/>
    </xf>
    <xf numFmtId="195" fontId="5" fillId="0" borderId="43" xfId="0" applyNumberFormat="1" applyFont="1" applyBorder="1" applyAlignment="1" applyProtection="1">
      <alignment horizontal="right" vertical="center"/>
    </xf>
    <xf numFmtId="194" fontId="4" fillId="4" borderId="23" xfId="0" applyNumberFormat="1" applyFont="1" applyFill="1" applyBorder="1" applyAlignment="1" applyProtection="1">
      <alignment horizontal="right" vertical="center"/>
    </xf>
    <xf numFmtId="194" fontId="4" fillId="4" borderId="28" xfId="0" applyNumberFormat="1" applyFont="1" applyFill="1" applyBorder="1" applyAlignment="1" applyProtection="1">
      <alignment horizontal="right" vertical="center"/>
    </xf>
    <xf numFmtId="194" fontId="4" fillId="4" borderId="22" xfId="0" applyNumberFormat="1" applyFont="1" applyFill="1" applyBorder="1" applyAlignment="1" applyProtection="1">
      <alignment horizontal="right" vertical="center"/>
    </xf>
    <xf numFmtId="195" fontId="5" fillId="0" borderId="20" xfId="0" applyNumberFormat="1" applyFont="1" applyFill="1" applyBorder="1" applyAlignment="1" applyProtection="1">
      <alignment horizontal="right" vertical="center"/>
    </xf>
    <xf numFmtId="195" fontId="5" fillId="0" borderId="35" xfId="0" applyNumberFormat="1" applyFont="1" applyFill="1" applyBorder="1" applyAlignment="1" applyProtection="1">
      <alignment horizontal="right" vertical="center"/>
    </xf>
    <xf numFmtId="195" fontId="5" fillId="0" borderId="24" xfId="0" applyNumberFormat="1" applyFont="1" applyFill="1" applyBorder="1" applyAlignment="1" applyProtection="1">
      <alignment horizontal="right" vertical="center"/>
    </xf>
    <xf numFmtId="195" fontId="4" fillId="4" borderId="23" xfId="0" applyNumberFormat="1" applyFont="1" applyFill="1" applyBorder="1" applyAlignment="1" applyProtection="1">
      <alignment horizontal="right" vertical="center"/>
    </xf>
    <xf numFmtId="195" fontId="4" fillId="4" borderId="28" xfId="0" applyNumberFormat="1" applyFont="1" applyFill="1" applyBorder="1" applyAlignment="1" applyProtection="1">
      <alignment horizontal="right" vertical="center"/>
    </xf>
    <xf numFmtId="195" fontId="4" fillId="4" borderId="22" xfId="0" applyNumberFormat="1" applyFont="1" applyFill="1" applyBorder="1" applyAlignment="1" applyProtection="1">
      <alignment horizontal="right" vertical="center"/>
    </xf>
    <xf numFmtId="195" fontId="5" fillId="0" borderId="44" xfId="0" applyNumberFormat="1" applyFont="1" applyFill="1" applyBorder="1" applyAlignment="1" applyProtection="1">
      <alignment horizontal="right" vertical="center"/>
    </xf>
    <xf numFmtId="194" fontId="5" fillId="0" borderId="31" xfId="0" applyNumberFormat="1" applyFont="1" applyFill="1" applyBorder="1" applyAlignment="1" applyProtection="1">
      <alignment horizontal="right" vertical="center"/>
    </xf>
    <xf numFmtId="194" fontId="5" fillId="0" borderId="1" xfId="0" applyNumberFormat="1" applyFont="1" applyFill="1" applyBorder="1" applyAlignment="1" applyProtection="1">
      <alignment horizontal="right" vertical="center"/>
    </xf>
    <xf numFmtId="194" fontId="5" fillId="0" borderId="45" xfId="0" applyNumberFormat="1" applyFont="1" applyFill="1" applyBorder="1" applyAlignment="1" applyProtection="1">
      <alignment horizontal="right" vertical="center"/>
    </xf>
    <xf numFmtId="194" fontId="4" fillId="3" borderId="23" xfId="0" applyNumberFormat="1" applyFont="1" applyFill="1" applyBorder="1" applyAlignment="1" applyProtection="1">
      <alignment horizontal="right" vertical="center"/>
      <protection locked="0"/>
    </xf>
    <xf numFmtId="194" fontId="4" fillId="3" borderId="28" xfId="0" applyNumberFormat="1" applyFont="1" applyFill="1" applyBorder="1" applyAlignment="1" applyProtection="1">
      <alignment horizontal="right" vertical="center"/>
      <protection locked="0"/>
    </xf>
    <xf numFmtId="194" fontId="4" fillId="3" borderId="22" xfId="0" applyNumberFormat="1" applyFont="1" applyFill="1" applyBorder="1" applyAlignment="1" applyProtection="1">
      <alignment horizontal="right" vertical="center"/>
      <protection locked="0"/>
    </xf>
    <xf numFmtId="195" fontId="4" fillId="4" borderId="21" xfId="0" applyNumberFormat="1" applyFont="1" applyFill="1" applyBorder="1" applyAlignment="1" applyProtection="1">
      <alignment horizontal="right" vertical="center"/>
    </xf>
    <xf numFmtId="195" fontId="4" fillId="4" borderId="39" xfId="0" applyNumberFormat="1" applyFont="1" applyFill="1" applyBorder="1" applyAlignment="1" applyProtection="1">
      <alignment horizontal="right" vertical="center"/>
    </xf>
    <xf numFmtId="195" fontId="5" fillId="0" borderId="7" xfId="0" applyNumberFormat="1" applyFont="1" applyFill="1" applyBorder="1" applyAlignment="1" applyProtection="1">
      <alignment horizontal="right" vertical="center"/>
    </xf>
    <xf numFmtId="195" fontId="5" fillId="0" borderId="31" xfId="0" applyNumberFormat="1" applyFont="1" applyFill="1" applyBorder="1" applyAlignment="1" applyProtection="1">
      <alignment horizontal="right" vertical="center"/>
    </xf>
    <xf numFmtId="195" fontId="5" fillId="0" borderId="32" xfId="0" applyNumberFormat="1" applyFont="1" applyFill="1" applyBorder="1" applyAlignment="1" applyProtection="1">
      <alignment horizontal="right" vertical="center"/>
    </xf>
    <xf numFmtId="195" fontId="5" fillId="0" borderId="45" xfId="0" applyNumberFormat="1" applyFont="1" applyFill="1" applyBorder="1" applyAlignment="1" applyProtection="1">
      <alignment horizontal="right" vertical="center"/>
    </xf>
    <xf numFmtId="195" fontId="4" fillId="0" borderId="23" xfId="0" applyNumberFormat="1" applyFont="1" applyFill="1" applyBorder="1" applyAlignment="1" applyProtection="1">
      <alignment horizontal="right" vertical="center"/>
    </xf>
    <xf numFmtId="195" fontId="4" fillId="0" borderId="28" xfId="0" applyNumberFormat="1" applyFont="1" applyFill="1" applyBorder="1" applyAlignment="1" applyProtection="1">
      <alignment horizontal="right" vertical="center"/>
    </xf>
    <xf numFmtId="195" fontId="4" fillId="0" borderId="46" xfId="0" applyNumberFormat="1" applyFont="1" applyFill="1" applyBorder="1" applyAlignment="1" applyProtection="1">
      <alignment horizontal="right" vertical="center"/>
    </xf>
    <xf numFmtId="195" fontId="4" fillId="0" borderId="22" xfId="0" applyNumberFormat="1" applyFont="1" applyFill="1" applyBorder="1" applyAlignment="1" applyProtection="1">
      <alignment horizontal="right" vertical="center"/>
    </xf>
    <xf numFmtId="195" fontId="4" fillId="4" borderId="46" xfId="0" applyNumberFormat="1" applyFont="1" applyFill="1" applyBorder="1" applyAlignment="1" applyProtection="1">
      <alignment horizontal="right" vertical="center"/>
    </xf>
    <xf numFmtId="195" fontId="5" fillId="0" borderId="47" xfId="0" applyNumberFormat="1" applyFont="1" applyFill="1" applyBorder="1" applyAlignment="1" applyProtection="1">
      <alignment horizontal="right" vertical="center"/>
    </xf>
    <xf numFmtId="179" fontId="4" fillId="4" borderId="25" xfId="0" applyNumberFormat="1" applyFont="1" applyFill="1" applyBorder="1" applyAlignment="1" applyProtection="1">
      <alignment horizontal="right" vertical="center"/>
    </xf>
    <xf numFmtId="179" fontId="5" fillId="0" borderId="12" xfId="0" applyNumberFormat="1" applyFont="1" applyFill="1" applyBorder="1" applyAlignment="1" applyProtection="1">
      <alignment horizontal="right" vertical="center"/>
    </xf>
    <xf numFmtId="220" fontId="18" fillId="5" borderId="12" xfId="0" applyNumberFormat="1" applyFont="1" applyFill="1" applyBorder="1" applyAlignment="1" applyProtection="1">
      <alignment vertical="center"/>
    </xf>
    <xf numFmtId="10" fontId="18" fillId="5" borderId="48" xfId="0" applyNumberFormat="1" applyFont="1" applyFill="1" applyBorder="1" applyAlignment="1" applyProtection="1">
      <alignment vertical="center"/>
    </xf>
    <xf numFmtId="193" fontId="4" fillId="0" borderId="0" xfId="0" applyNumberFormat="1" applyFont="1" applyFill="1" applyBorder="1" applyAlignment="1" applyProtection="1">
      <alignment horizontal="right" vertical="center"/>
    </xf>
    <xf numFmtId="0" fontId="14" fillId="0" borderId="0" xfId="0" applyFont="1" applyFill="1" applyProtection="1"/>
    <xf numFmtId="0" fontId="5" fillId="0" borderId="0" xfId="0" applyFont="1" applyAlignment="1" applyProtection="1">
      <alignment horizontal="right"/>
    </xf>
    <xf numFmtId="3" fontId="6" fillId="3" borderId="12" xfId="0" applyNumberFormat="1" applyFont="1" applyFill="1" applyBorder="1" applyAlignment="1" applyProtection="1">
      <alignment horizontal="center" vertical="center"/>
      <protection locked="0"/>
    </xf>
    <xf numFmtId="3" fontId="7" fillId="3" borderId="6" xfId="0" applyNumberFormat="1" applyFont="1" applyFill="1" applyBorder="1" applyAlignment="1" applyProtection="1">
      <alignment horizontal="right" vertical="center" wrapText="1"/>
      <protection locked="0"/>
    </xf>
    <xf numFmtId="3" fontId="7" fillId="3" borderId="4" xfId="0" applyNumberFormat="1" applyFont="1" applyFill="1" applyBorder="1" applyAlignment="1" applyProtection="1">
      <alignment horizontal="right" vertical="center" wrapText="1"/>
      <protection locked="0"/>
    </xf>
    <xf numFmtId="3" fontId="7" fillId="3" borderId="36" xfId="0" applyNumberFormat="1" applyFont="1" applyFill="1" applyBorder="1" applyAlignment="1" applyProtection="1">
      <alignment horizontal="right" vertical="center" wrapText="1"/>
      <protection locked="0"/>
    </xf>
    <xf numFmtId="3" fontId="7" fillId="3" borderId="3" xfId="0" applyNumberFormat="1" applyFont="1" applyFill="1" applyBorder="1" applyAlignment="1" applyProtection="1">
      <alignment horizontal="right" vertical="center" wrapText="1"/>
      <protection locked="0"/>
    </xf>
    <xf numFmtId="3" fontId="7" fillId="3" borderId="21" xfId="0" applyNumberFormat="1" applyFont="1" applyFill="1" applyBorder="1" applyAlignment="1" applyProtection="1">
      <alignment horizontal="right" vertical="center" wrapText="1"/>
      <protection locked="0"/>
    </xf>
    <xf numFmtId="3" fontId="7" fillId="3" borderId="2" xfId="0" applyNumberFormat="1" applyFont="1" applyFill="1" applyBorder="1" applyAlignment="1" applyProtection="1">
      <alignment horizontal="right" vertical="center" wrapText="1"/>
      <protection locked="0"/>
    </xf>
    <xf numFmtId="3" fontId="7" fillId="3" borderId="39" xfId="0" applyNumberFormat="1" applyFont="1" applyFill="1" applyBorder="1" applyAlignment="1" applyProtection="1">
      <alignment horizontal="right" vertical="center" wrapText="1"/>
      <protection locked="0"/>
    </xf>
    <xf numFmtId="3" fontId="7" fillId="3" borderId="38" xfId="0" applyNumberFormat="1" applyFont="1" applyFill="1" applyBorder="1" applyAlignment="1" applyProtection="1">
      <alignment horizontal="right" vertical="center" wrapText="1"/>
      <protection locked="0"/>
    </xf>
    <xf numFmtId="193" fontId="4" fillId="0" borderId="28" xfId="0" applyNumberFormat="1" applyFont="1" applyFill="1" applyBorder="1" applyAlignment="1" applyProtection="1">
      <alignment horizontal="right" vertical="center"/>
    </xf>
    <xf numFmtId="0" fontId="22" fillId="0" borderId="0" xfId="0" applyFont="1" applyFill="1" applyBorder="1" applyAlignment="1" applyProtection="1">
      <alignment vertical="center"/>
    </xf>
    <xf numFmtId="0" fontId="0" fillId="0" borderId="0" xfId="0" applyFill="1"/>
    <xf numFmtId="0" fontId="5" fillId="0" borderId="0" xfId="0" applyFont="1" applyFill="1"/>
    <xf numFmtId="0" fontId="5" fillId="0" borderId="0" xfId="0" applyFont="1" applyFill="1" applyAlignment="1"/>
    <xf numFmtId="0" fontId="14" fillId="0" borderId="47" xfId="0" applyFont="1" applyFill="1" applyBorder="1" applyAlignment="1"/>
    <xf numFmtId="0" fontId="14" fillId="0" borderId="10" xfId="0" applyFont="1" applyFill="1" applyBorder="1" applyAlignment="1"/>
    <xf numFmtId="0" fontId="14" fillId="0" borderId="49" xfId="0" applyFont="1" applyFill="1" applyBorder="1" applyAlignment="1"/>
    <xf numFmtId="0" fontId="7" fillId="0" borderId="7" xfId="0" applyFont="1" applyFill="1" applyBorder="1" applyAlignment="1" applyProtection="1">
      <alignment horizontal="left" vertical="center" wrapText="1"/>
    </xf>
    <xf numFmtId="0" fontId="6" fillId="0" borderId="21" xfId="0" applyFont="1" applyFill="1" applyBorder="1" applyAlignment="1" applyProtection="1">
      <alignment vertical="center" wrapText="1"/>
    </xf>
    <xf numFmtId="0" fontId="5" fillId="0" borderId="17" xfId="0" applyFont="1" applyFill="1" applyBorder="1" applyAlignment="1" applyProtection="1"/>
    <xf numFmtId="0" fontId="7" fillId="0" borderId="7" xfId="0" applyFont="1" applyFill="1" applyBorder="1" applyAlignment="1" applyProtection="1">
      <alignment vertical="center" wrapText="1"/>
    </xf>
    <xf numFmtId="176" fontId="7" fillId="0" borderId="36" xfId="0" applyNumberFormat="1" applyFont="1" applyFill="1" applyBorder="1" applyAlignment="1" applyProtection="1">
      <alignment vertical="center" wrapText="1"/>
    </xf>
    <xf numFmtId="0" fontId="7" fillId="0" borderId="18" xfId="0" applyNumberFormat="1" applyFont="1" applyFill="1" applyBorder="1" applyAlignment="1" applyProtection="1">
      <alignment horizontal="center" vertical="center" textRotation="90" wrapText="1"/>
      <protection locked="0"/>
    </xf>
    <xf numFmtId="0" fontId="7" fillId="0" borderId="18" xfId="0" applyNumberFormat="1" applyFont="1" applyBorder="1" applyAlignment="1" applyProtection="1">
      <alignment horizontal="center" vertical="center" textRotation="90" wrapText="1"/>
      <protection locked="0"/>
    </xf>
    <xf numFmtId="0" fontId="7" fillId="0" borderId="24" xfId="0" applyNumberFormat="1" applyFont="1" applyBorder="1" applyAlignment="1" applyProtection="1">
      <alignment horizontal="center" vertical="center" textRotation="90" wrapText="1"/>
      <protection locked="0"/>
    </xf>
    <xf numFmtId="222" fontId="14" fillId="0" borderId="35" xfId="0" applyNumberFormat="1" applyFont="1" applyFill="1" applyBorder="1" applyAlignment="1" applyProtection="1">
      <alignment horizontal="center" vertical="center"/>
    </xf>
    <xf numFmtId="222" fontId="14" fillId="0" borderId="4" xfId="0" applyNumberFormat="1" applyFont="1" applyFill="1" applyBorder="1" applyAlignment="1" applyProtection="1">
      <alignment horizontal="center" vertical="center"/>
    </xf>
    <xf numFmtId="222" fontId="14" fillId="0" borderId="24" xfId="0" applyNumberFormat="1" applyFont="1" applyFill="1" applyBorder="1" applyAlignment="1" applyProtection="1">
      <alignment horizontal="center" vertical="center"/>
    </xf>
    <xf numFmtId="222" fontId="14" fillId="0" borderId="36" xfId="0" applyNumberFormat="1" applyFont="1" applyFill="1" applyBorder="1" applyAlignment="1" applyProtection="1">
      <alignment horizontal="center" vertical="center"/>
    </xf>
    <xf numFmtId="212" fontId="14" fillId="0" borderId="27" xfId="2" applyNumberFormat="1" applyFont="1" applyFill="1" applyBorder="1" applyAlignment="1" applyProtection="1">
      <alignment horizontal="right" vertical="center" wrapText="1"/>
    </xf>
    <xf numFmtId="187" fontId="14" fillId="0" borderId="27" xfId="2" applyNumberFormat="1" applyFont="1" applyFill="1" applyBorder="1" applyAlignment="1" applyProtection="1">
      <alignment vertical="center" wrapText="1"/>
    </xf>
    <xf numFmtId="187" fontId="14" fillId="0" borderId="26" xfId="2" applyNumberFormat="1" applyFont="1" applyFill="1" applyBorder="1" applyAlignment="1" applyProtection="1">
      <alignment vertical="center" wrapText="1"/>
    </xf>
    <xf numFmtId="0" fontId="14" fillId="0" borderId="25" xfId="0" applyNumberFormat="1" applyFont="1" applyFill="1" applyBorder="1" applyAlignment="1" applyProtection="1">
      <alignment vertical="center" wrapText="1"/>
    </xf>
    <xf numFmtId="222" fontId="14" fillId="0" borderId="2" xfId="0" applyNumberFormat="1" applyFont="1" applyFill="1" applyBorder="1" applyAlignment="1" applyProtection="1">
      <alignment horizontal="center" vertical="center"/>
    </xf>
    <xf numFmtId="222" fontId="14" fillId="0" borderId="39" xfId="0" applyNumberFormat="1" applyFont="1" applyFill="1" applyBorder="1" applyAlignment="1" applyProtection="1">
      <alignment horizontal="center" vertical="center"/>
    </xf>
    <xf numFmtId="222" fontId="14" fillId="0" borderId="44" xfId="0" applyNumberFormat="1" applyFont="1" applyFill="1" applyBorder="1" applyAlignment="1" applyProtection="1">
      <alignment horizontal="center" vertical="center"/>
    </xf>
    <xf numFmtId="222" fontId="14" fillId="0" borderId="3" xfId="0" applyNumberFormat="1" applyFont="1" applyFill="1" applyBorder="1" applyAlignment="1" applyProtection="1">
      <alignment horizontal="center" vertical="center"/>
    </xf>
    <xf numFmtId="222" fontId="14" fillId="0" borderId="38" xfId="0" applyNumberFormat="1" applyFont="1" applyFill="1" applyBorder="1" applyAlignment="1" applyProtection="1">
      <alignment horizontal="center" vertical="center"/>
    </xf>
    <xf numFmtId="0" fontId="14" fillId="0" borderId="5" xfId="0" applyFont="1" applyBorder="1" applyAlignment="1" applyProtection="1">
      <alignment horizontal="center" vertical="center"/>
    </xf>
    <xf numFmtId="0" fontId="13" fillId="0" borderId="34" xfId="0" applyFont="1" applyBorder="1" applyAlignment="1" applyProtection="1">
      <alignment horizontal="right" vertical="center" textRotation="180" wrapText="1"/>
    </xf>
    <xf numFmtId="189" fontId="4" fillId="5" borderId="50" xfId="1" applyNumberFormat="1" applyFont="1" applyFill="1" applyBorder="1" applyAlignment="1" applyProtection="1">
      <alignment horizontal="center" vertical="center" wrapText="1"/>
    </xf>
    <xf numFmtId="189" fontId="6" fillId="5" borderId="13" xfId="2" applyNumberFormat="1" applyFont="1" applyFill="1" applyBorder="1" applyAlignment="1" applyProtection="1">
      <alignment vertical="center"/>
    </xf>
    <xf numFmtId="218" fontId="6" fillId="5" borderId="14" xfId="2" applyNumberFormat="1" applyFont="1" applyFill="1" applyBorder="1" applyAlignment="1" applyProtection="1">
      <alignment vertical="center"/>
    </xf>
    <xf numFmtId="0" fontId="14" fillId="0" borderId="10" xfId="0" applyNumberFormat="1" applyFont="1" applyBorder="1" applyAlignment="1" applyProtection="1">
      <alignment horizontal="center" vertical="center" wrapText="1"/>
    </xf>
    <xf numFmtId="189" fontId="14" fillId="0" borderId="5" xfId="2" applyNumberFormat="1" applyFont="1" applyFill="1" applyBorder="1" applyAlignment="1" applyProtection="1">
      <alignment horizontal="right" vertical="center"/>
    </xf>
    <xf numFmtId="0" fontId="4" fillId="8" borderId="51" xfId="0" applyFont="1" applyFill="1" applyBorder="1" applyAlignment="1" applyProtection="1">
      <alignment horizontal="center" vertical="center" wrapText="1"/>
    </xf>
    <xf numFmtId="189" fontId="4" fillId="8" borderId="13" xfId="0" applyNumberFormat="1" applyFont="1" applyFill="1" applyBorder="1" applyAlignment="1" applyProtection="1">
      <alignment horizontal="right" vertical="center"/>
    </xf>
    <xf numFmtId="189" fontId="4" fillId="8" borderId="14" xfId="0" applyNumberFormat="1" applyFont="1" applyFill="1" applyBorder="1" applyAlignment="1" applyProtection="1">
      <alignment horizontal="right" vertical="center"/>
    </xf>
    <xf numFmtId="187" fontId="14" fillId="0" borderId="5" xfId="1" applyNumberFormat="1" applyFont="1" applyBorder="1" applyAlignment="1" applyProtection="1">
      <alignment vertical="center"/>
    </xf>
    <xf numFmtId="203" fontId="14" fillId="4" borderId="44" xfId="0" applyNumberFormat="1" applyFont="1" applyFill="1" applyBorder="1" applyAlignment="1" applyProtection="1">
      <alignment horizontal="right" vertical="center"/>
    </xf>
    <xf numFmtId="209" fontId="14" fillId="0" borderId="3" xfId="0" applyNumberFormat="1" applyFont="1" applyFill="1" applyBorder="1" applyAlignment="1" applyProtection="1">
      <alignment horizontal="right" vertical="center"/>
    </xf>
    <xf numFmtId="209" fontId="14" fillId="0" borderId="38" xfId="0" applyNumberFormat="1" applyFont="1" applyFill="1" applyBorder="1" applyAlignment="1" applyProtection="1">
      <alignment horizontal="right" vertical="center"/>
    </xf>
    <xf numFmtId="193" fontId="4" fillId="3" borderId="35" xfId="0" applyNumberFormat="1" applyFont="1" applyFill="1" applyBorder="1" applyAlignment="1" applyProtection="1">
      <alignment horizontal="right" vertical="center"/>
      <protection locked="0"/>
    </xf>
    <xf numFmtId="193" fontId="4" fillId="3" borderId="24" xfId="0" applyNumberFormat="1" applyFont="1" applyFill="1" applyBorder="1" applyAlignment="1" applyProtection="1">
      <alignment horizontal="right" vertical="center"/>
      <protection locked="0"/>
    </xf>
    <xf numFmtId="222" fontId="14" fillId="0" borderId="5" xfId="0" applyNumberFormat="1" applyFont="1" applyBorder="1" applyAlignment="1" applyProtection="1">
      <alignment horizontal="center" vertical="center"/>
    </xf>
    <xf numFmtId="222" fontId="14" fillId="0" borderId="15" xfId="0" applyNumberFormat="1" applyFont="1" applyBorder="1" applyAlignment="1" applyProtection="1">
      <alignment horizontal="center" vertical="center"/>
    </xf>
    <xf numFmtId="187" fontId="14" fillId="0" borderId="25" xfId="2" applyNumberFormat="1" applyFont="1" applyFill="1" applyBorder="1" applyAlignment="1" applyProtection="1">
      <alignment vertical="center" wrapText="1"/>
    </xf>
    <xf numFmtId="194" fontId="4" fillId="0" borderId="52" xfId="0" applyNumberFormat="1" applyFont="1" applyFill="1" applyBorder="1" applyAlignment="1" applyProtection="1">
      <alignment horizontal="right" vertical="center"/>
    </xf>
    <xf numFmtId="3" fontId="7" fillId="3" borderId="20" xfId="0" applyNumberFormat="1" applyFont="1" applyFill="1" applyBorder="1" applyAlignment="1" applyProtection="1">
      <alignment horizontal="right" vertical="center" wrapText="1"/>
      <protection locked="0"/>
    </xf>
    <xf numFmtId="3" fontId="7" fillId="3" borderId="35" xfId="0" applyNumberFormat="1" applyFont="1" applyFill="1" applyBorder="1" applyAlignment="1" applyProtection="1">
      <alignment horizontal="right" vertical="center" wrapText="1"/>
      <protection locked="0"/>
    </xf>
    <xf numFmtId="3" fontId="7" fillId="3" borderId="24" xfId="0" applyNumberFormat="1" applyFont="1" applyFill="1" applyBorder="1" applyAlignment="1" applyProtection="1">
      <alignment horizontal="right" vertical="center" wrapText="1"/>
      <protection locked="0"/>
    </xf>
    <xf numFmtId="3" fontId="7" fillId="3" borderId="44" xfId="0" applyNumberFormat="1" applyFont="1" applyFill="1" applyBorder="1" applyAlignment="1" applyProtection="1">
      <alignment horizontal="right" vertical="center" wrapText="1"/>
      <protection locked="0"/>
    </xf>
    <xf numFmtId="3" fontId="7" fillId="9" borderId="4" xfId="0" applyNumberFormat="1" applyFont="1" applyFill="1" applyBorder="1" applyAlignment="1" applyProtection="1">
      <alignment horizontal="right" vertical="center" wrapText="1"/>
      <protection locked="0"/>
    </xf>
    <xf numFmtId="193" fontId="4" fillId="0" borderId="23" xfId="0" applyNumberFormat="1" applyFont="1" applyFill="1" applyBorder="1" applyAlignment="1" applyProtection="1">
      <alignment horizontal="right" vertical="center"/>
    </xf>
    <xf numFmtId="193" fontId="4" fillId="0" borderId="22" xfId="0" applyNumberFormat="1" applyFont="1" applyFill="1" applyBorder="1" applyAlignment="1" applyProtection="1">
      <alignment horizontal="right" vertical="center"/>
    </xf>
    <xf numFmtId="3" fontId="7" fillId="4" borderId="53" xfId="0" applyNumberFormat="1" applyFont="1" applyFill="1" applyBorder="1" applyAlignment="1" applyProtection="1">
      <alignment horizontal="right" vertical="center"/>
    </xf>
    <xf numFmtId="3" fontId="7" fillId="4" borderId="54" xfId="0" applyNumberFormat="1" applyFont="1" applyFill="1" applyBorder="1" applyAlignment="1" applyProtection="1">
      <alignment horizontal="right" vertical="center"/>
    </xf>
    <xf numFmtId="3" fontId="7" fillId="4" borderId="55" xfId="0" applyNumberFormat="1" applyFont="1" applyFill="1" applyBorder="1" applyAlignment="1" applyProtection="1">
      <alignment horizontal="right" vertical="center"/>
    </xf>
    <xf numFmtId="3" fontId="7" fillId="4" borderId="56" xfId="0" applyNumberFormat="1" applyFont="1" applyFill="1" applyBorder="1" applyAlignment="1" applyProtection="1">
      <alignment horizontal="right" vertical="center"/>
    </xf>
    <xf numFmtId="3" fontId="7" fillId="3" borderId="23" xfId="0" applyNumberFormat="1" applyFont="1" applyFill="1" applyBorder="1" applyAlignment="1" applyProtection="1">
      <alignment horizontal="right" vertical="center"/>
      <protection locked="0"/>
    </xf>
    <xf numFmtId="3" fontId="7" fillId="3" borderId="12" xfId="0" applyNumberFormat="1" applyFont="1" applyFill="1" applyBorder="1" applyAlignment="1" applyProtection="1">
      <alignment horizontal="right" vertical="center"/>
      <protection locked="0"/>
    </xf>
    <xf numFmtId="0" fontId="2" fillId="0" borderId="7" xfId="0" applyFont="1" applyFill="1" applyBorder="1" applyAlignment="1" applyProtection="1">
      <alignment horizontal="left" vertical="center"/>
    </xf>
    <xf numFmtId="193" fontId="4" fillId="0" borderId="46" xfId="0" applyNumberFormat="1" applyFont="1" applyFill="1" applyBorder="1" applyAlignment="1" applyProtection="1">
      <alignment horizontal="right" vertical="center"/>
    </xf>
    <xf numFmtId="3" fontId="14" fillId="0" borderId="0" xfId="0" applyNumberFormat="1" applyFont="1" applyAlignment="1" applyProtection="1">
      <alignment horizontal="right" vertical="center"/>
    </xf>
    <xf numFmtId="1" fontId="4" fillId="0" borderId="12" xfId="0" applyNumberFormat="1" applyFont="1" applyFill="1" applyBorder="1" applyAlignment="1" applyProtection="1">
      <alignment horizontal="right" vertical="center"/>
    </xf>
    <xf numFmtId="0" fontId="24" fillId="0" borderId="34" xfId="0" applyFont="1" applyBorder="1" applyAlignment="1">
      <alignment horizontal="left" vertical="center"/>
    </xf>
    <xf numFmtId="0" fontId="14" fillId="0" borderId="4" xfId="0" applyFont="1" applyFill="1" applyBorder="1" applyAlignment="1">
      <alignment horizontal="center"/>
    </xf>
    <xf numFmtId="0" fontId="14" fillId="0" borderId="5" xfId="0" applyFont="1" applyFill="1" applyBorder="1" applyAlignment="1">
      <alignment horizontal="left"/>
    </xf>
    <xf numFmtId="0" fontId="14" fillId="0" borderId="60" xfId="0" applyFont="1" applyFill="1" applyBorder="1" applyAlignment="1">
      <alignment horizontal="left"/>
    </xf>
    <xf numFmtId="0" fontId="14" fillId="0" borderId="9" xfId="0" applyFont="1" applyFill="1" applyBorder="1" applyAlignment="1">
      <alignment horizontal="left"/>
    </xf>
    <xf numFmtId="0" fontId="14" fillId="0" borderId="58" xfId="0" applyFont="1" applyFill="1" applyBorder="1" applyAlignment="1">
      <alignment horizontal="left"/>
    </xf>
    <xf numFmtId="0" fontId="38" fillId="3" borderId="64" xfId="0" applyFont="1" applyFill="1" applyBorder="1" applyAlignment="1">
      <alignment horizontal="left"/>
    </xf>
    <xf numFmtId="0" fontId="21" fillId="3" borderId="59" xfId="0" applyFont="1" applyFill="1" applyBorder="1" applyAlignment="1">
      <alignment horizontal="left"/>
    </xf>
    <xf numFmtId="0" fontId="21" fillId="3" borderId="48" xfId="0" applyFont="1" applyFill="1" applyBorder="1" applyAlignment="1">
      <alignment horizontal="left"/>
    </xf>
    <xf numFmtId="0" fontId="14" fillId="3" borderId="5" xfId="0" applyFont="1" applyFill="1" applyBorder="1" applyAlignment="1">
      <alignment horizontal="left"/>
    </xf>
    <xf numFmtId="0" fontId="14" fillId="3" borderId="60" xfId="0" applyFont="1" applyFill="1" applyBorder="1" applyAlignment="1">
      <alignment horizontal="left"/>
    </xf>
    <xf numFmtId="0" fontId="14" fillId="0" borderId="34" xfId="0" applyFont="1" applyFill="1" applyBorder="1" applyAlignment="1">
      <alignment horizontal="left"/>
    </xf>
    <xf numFmtId="0" fontId="14" fillId="0" borderId="61" xfId="0" applyFont="1" applyFill="1" applyBorder="1" applyAlignment="1">
      <alignment horizontal="left"/>
    </xf>
    <xf numFmtId="0" fontId="14" fillId="0" borderId="10" xfId="0" applyFont="1" applyFill="1" applyBorder="1" applyAlignment="1">
      <alignment horizontal="left"/>
    </xf>
    <xf numFmtId="0" fontId="14" fillId="0" borderId="49" xfId="0" applyFont="1" applyFill="1" applyBorder="1" applyAlignment="1">
      <alignment horizontal="left"/>
    </xf>
    <xf numFmtId="0" fontId="14" fillId="3" borderId="59" xfId="0" applyFont="1" applyFill="1" applyBorder="1" applyAlignment="1">
      <alignment horizontal="left"/>
    </xf>
    <xf numFmtId="0" fontId="14" fillId="3" borderId="48" xfId="0" applyFont="1" applyFill="1" applyBorder="1" applyAlignment="1">
      <alignment horizontal="left"/>
    </xf>
    <xf numFmtId="0" fontId="14" fillId="0" borderId="5" xfId="0" applyNumberFormat="1" applyFont="1" applyBorder="1" applyAlignment="1" applyProtection="1">
      <alignment horizontal="left"/>
    </xf>
    <xf numFmtId="0" fontId="14" fillId="0" borderId="60" xfId="0" applyNumberFormat="1" applyFont="1" applyBorder="1" applyAlignment="1" applyProtection="1">
      <alignment horizontal="left"/>
    </xf>
    <xf numFmtId="0" fontId="14" fillId="0" borderId="34" xfId="0" applyNumberFormat="1" applyFont="1" applyBorder="1" applyAlignment="1" applyProtection="1">
      <alignment horizontal="left"/>
    </xf>
    <xf numFmtId="0" fontId="14" fillId="0" borderId="61" xfId="0" applyNumberFormat="1" applyFont="1" applyBorder="1" applyAlignment="1" applyProtection="1">
      <alignment horizontal="left"/>
    </xf>
    <xf numFmtId="0" fontId="14" fillId="3" borderId="17" xfId="0" applyFont="1" applyFill="1" applyBorder="1" applyAlignment="1">
      <alignment horizontal="left" wrapText="1"/>
    </xf>
    <xf numFmtId="0" fontId="14" fillId="3" borderId="62" xfId="0" applyFont="1" applyFill="1" applyBorder="1" applyAlignment="1">
      <alignment horizontal="left"/>
    </xf>
    <xf numFmtId="0" fontId="14" fillId="3" borderId="63" xfId="0" applyFont="1" applyFill="1" applyBorder="1" applyAlignment="1">
      <alignment horizontal="left"/>
    </xf>
    <xf numFmtId="0" fontId="14" fillId="3" borderId="40" xfId="0" applyFont="1" applyFill="1" applyBorder="1" applyAlignment="1">
      <alignment horizontal="left" wrapText="1"/>
    </xf>
    <xf numFmtId="0" fontId="14" fillId="3" borderId="34" xfId="0" applyFont="1" applyFill="1" applyBorder="1" applyAlignment="1">
      <alignment horizontal="left" wrapText="1"/>
    </xf>
    <xf numFmtId="0" fontId="14" fillId="3" borderId="61" xfId="0" applyFont="1" applyFill="1" applyBorder="1" applyAlignment="1">
      <alignment horizontal="left" wrapText="1"/>
    </xf>
    <xf numFmtId="0" fontId="14" fillId="6" borderId="4" xfId="0" applyFont="1" applyFill="1" applyBorder="1" applyAlignment="1">
      <alignment horizontal="center" vertical="top" textRotation="90"/>
    </xf>
    <xf numFmtId="0" fontId="0" fillId="0" borderId="4" xfId="0" applyBorder="1"/>
    <xf numFmtId="0" fontId="35" fillId="0" borderId="34" xfId="0" applyFont="1" applyBorder="1" applyAlignment="1">
      <alignment horizontal="left"/>
    </xf>
    <xf numFmtId="0" fontId="14" fillId="3" borderId="10" xfId="0" applyFont="1" applyFill="1" applyBorder="1" applyAlignment="1">
      <alignment horizontal="left"/>
    </xf>
    <xf numFmtId="0" fontId="14" fillId="3" borderId="49" xfId="0" applyFont="1" applyFill="1" applyBorder="1" applyAlignment="1">
      <alignment horizontal="left"/>
    </xf>
    <xf numFmtId="0" fontId="39" fillId="0" borderId="57" xfId="0" applyFont="1" applyFill="1" applyBorder="1" applyAlignment="1">
      <alignment horizontal="left"/>
    </xf>
    <xf numFmtId="0" fontId="39" fillId="0" borderId="0" xfId="0" applyFont="1" applyFill="1" applyBorder="1" applyAlignment="1">
      <alignment horizontal="left"/>
    </xf>
    <xf numFmtId="0" fontId="14" fillId="0" borderId="9" xfId="0" applyFont="1" applyBorder="1" applyAlignment="1">
      <alignment horizontal="left"/>
    </xf>
    <xf numFmtId="0" fontId="14" fillId="0" borderId="58" xfId="0" applyFont="1" applyBorder="1" applyAlignment="1">
      <alignment horizontal="left"/>
    </xf>
    <xf numFmtId="179" fontId="7" fillId="3" borderId="7" xfId="0" applyNumberFormat="1" applyFont="1" applyFill="1" applyBorder="1" applyAlignment="1" applyProtection="1">
      <alignment horizontal="left" vertical="center" wrapText="1"/>
    </xf>
    <xf numFmtId="179" fontId="7" fillId="3" borderId="15" xfId="0" applyNumberFormat="1" applyFont="1" applyFill="1" applyBorder="1" applyAlignment="1" applyProtection="1">
      <alignment horizontal="left" vertical="center" wrapText="1"/>
    </xf>
    <xf numFmtId="0" fontId="7" fillId="9" borderId="64" xfId="0" applyFont="1" applyFill="1" applyBorder="1" applyAlignment="1" applyProtection="1">
      <alignment horizontal="left" vertical="center" wrapText="1"/>
      <protection locked="0"/>
    </xf>
    <xf numFmtId="0" fontId="7" fillId="9" borderId="59" xfId="0" applyFont="1" applyFill="1" applyBorder="1" applyAlignment="1" applyProtection="1">
      <alignment horizontal="left" vertical="center" wrapText="1"/>
      <protection locked="0"/>
    </xf>
    <xf numFmtId="0" fontId="25" fillId="0" borderId="64" xfId="0" applyNumberFormat="1" applyFont="1" applyFill="1" applyBorder="1" applyAlignment="1" applyProtection="1">
      <alignment horizontal="left" vertical="center" wrapText="1"/>
    </xf>
    <xf numFmtId="0" fontId="25" fillId="0" borderId="48" xfId="0" applyNumberFormat="1"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3" fillId="0" borderId="63" xfId="0" applyFont="1" applyFill="1" applyBorder="1" applyAlignment="1" applyProtection="1">
      <alignment horizontal="left" vertical="center" wrapText="1"/>
    </xf>
    <xf numFmtId="0" fontId="7" fillId="0" borderId="64" xfId="0" applyFont="1" applyFill="1" applyBorder="1" applyAlignment="1" applyProtection="1">
      <alignment horizontal="left" vertical="center" wrapText="1"/>
    </xf>
    <xf numFmtId="0" fontId="7" fillId="0" borderId="59" xfId="0" applyFont="1" applyFill="1" applyBorder="1" applyAlignment="1" applyProtection="1">
      <alignment horizontal="left" vertical="center" wrapText="1"/>
    </xf>
    <xf numFmtId="179" fontId="7" fillId="4" borderId="7" xfId="0" applyNumberFormat="1" applyFont="1" applyFill="1" applyBorder="1" applyAlignment="1" applyProtection="1">
      <alignment horizontal="left" vertical="center" wrapText="1"/>
    </xf>
    <xf numFmtId="179" fontId="7" fillId="4" borderId="5" xfId="0" applyNumberFormat="1" applyFont="1" applyFill="1" applyBorder="1" applyAlignment="1" applyProtection="1">
      <alignment horizontal="left" vertical="center" wrapText="1"/>
    </xf>
    <xf numFmtId="0" fontId="7" fillId="9" borderId="40" xfId="0" applyFont="1" applyFill="1" applyBorder="1" applyAlignment="1" applyProtection="1">
      <alignment horizontal="left" vertical="center" wrapText="1"/>
      <protection locked="0"/>
    </xf>
    <xf numFmtId="0" fontId="7" fillId="9" borderId="3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right" vertical="center"/>
    </xf>
    <xf numFmtId="0" fontId="21" fillId="0" borderId="65" xfId="0" applyFont="1" applyFill="1" applyBorder="1" applyAlignment="1" applyProtection="1">
      <alignment horizontal="right" vertical="center"/>
    </xf>
    <xf numFmtId="0" fontId="21" fillId="0" borderId="40"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61" xfId="0" applyFont="1" applyFill="1" applyBorder="1" applyAlignment="1" applyProtection="1">
      <alignment horizontal="center" vertical="center"/>
    </xf>
    <xf numFmtId="0" fontId="5" fillId="0" borderId="28"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0" fillId="0" borderId="1" xfId="0" applyBorder="1" applyAlignment="1" applyProtection="1">
      <alignment horizontal="left"/>
    </xf>
    <xf numFmtId="0" fontId="4" fillId="0" borderId="37"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38" xfId="0" applyFont="1" applyFill="1" applyBorder="1" applyAlignment="1" applyProtection="1">
      <alignment horizontal="left" vertical="center"/>
    </xf>
    <xf numFmtId="0" fontId="4" fillId="0" borderId="46" xfId="0" applyFont="1" applyFill="1" applyBorder="1" applyAlignment="1" applyProtection="1">
      <alignment horizontal="left" vertical="center"/>
    </xf>
    <xf numFmtId="0" fontId="4" fillId="0" borderId="59" xfId="0" applyFont="1" applyFill="1" applyBorder="1" applyAlignment="1" applyProtection="1">
      <alignment horizontal="left" vertical="center"/>
    </xf>
    <xf numFmtId="0" fontId="4" fillId="0" borderId="66"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8" fillId="4" borderId="37" xfId="0" applyFont="1" applyFill="1" applyBorder="1" applyAlignment="1" applyProtection="1">
      <alignment horizontal="left" vertical="center"/>
    </xf>
    <xf numFmtId="0" fontId="8" fillId="4" borderId="9" xfId="0" applyFont="1" applyFill="1" applyBorder="1" applyAlignment="1" applyProtection="1">
      <alignment horizontal="left" vertical="center"/>
    </xf>
    <xf numFmtId="0" fontId="7" fillId="4" borderId="7"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185" fontId="29" fillId="5" borderId="67" xfId="0" applyNumberFormat="1" applyFont="1" applyFill="1" applyBorder="1" applyAlignment="1" applyProtection="1">
      <alignment horizontal="center" vertical="center" wrapText="1"/>
    </xf>
    <xf numFmtId="185" fontId="29" fillId="5" borderId="13" xfId="0" applyNumberFormat="1" applyFont="1" applyFill="1" applyBorder="1" applyAlignment="1" applyProtection="1">
      <alignment horizontal="center" vertical="center" wrapText="1"/>
    </xf>
    <xf numFmtId="0" fontId="14" fillId="0" borderId="0" xfId="0" applyNumberFormat="1" applyFont="1" applyBorder="1" applyAlignment="1" applyProtection="1">
      <alignment horizontal="center" vertical="center" wrapText="1"/>
    </xf>
    <xf numFmtId="185" fontId="29" fillId="0" borderId="0" xfId="0" applyNumberFormat="1"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textRotation="90"/>
    </xf>
    <xf numFmtId="0" fontId="8" fillId="5" borderId="17" xfId="0" applyFont="1" applyFill="1" applyBorder="1" applyAlignment="1" applyProtection="1">
      <alignment horizontal="left" vertical="center" wrapText="1"/>
    </xf>
    <xf numFmtId="0" fontId="22" fillId="5" borderId="63" xfId="0" applyFont="1" applyFill="1" applyBorder="1" applyAlignment="1" applyProtection="1">
      <alignment horizontal="left" vertical="center"/>
    </xf>
    <xf numFmtId="0" fontId="20" fillId="0" borderId="64" xfId="0" applyNumberFormat="1" applyFont="1" applyFill="1" applyBorder="1" applyAlignment="1" applyProtection="1">
      <alignment horizontal="left" vertical="center"/>
    </xf>
    <xf numFmtId="0" fontId="20" fillId="0" borderId="59" xfId="0" applyNumberFormat="1" applyFont="1" applyFill="1" applyBorder="1" applyAlignment="1" applyProtection="1">
      <alignment horizontal="left" vertical="center"/>
    </xf>
    <xf numFmtId="0" fontId="20" fillId="0" borderId="48" xfId="0" applyNumberFormat="1" applyFont="1" applyFill="1" applyBorder="1" applyAlignment="1" applyProtection="1">
      <alignment horizontal="left" vertical="center"/>
    </xf>
    <xf numFmtId="0" fontId="20" fillId="0" borderId="17" xfId="0" applyNumberFormat="1" applyFont="1" applyFill="1" applyBorder="1" applyAlignment="1" applyProtection="1">
      <alignment horizontal="left" vertical="center"/>
    </xf>
    <xf numFmtId="0" fontId="20" fillId="0" borderId="62" xfId="0" applyNumberFormat="1" applyFont="1" applyFill="1" applyBorder="1" applyAlignment="1" applyProtection="1">
      <alignment horizontal="left" vertical="center"/>
    </xf>
    <xf numFmtId="0" fontId="20" fillId="0" borderId="63" xfId="0" applyNumberFormat="1" applyFont="1" applyFill="1" applyBorder="1" applyAlignment="1" applyProtection="1">
      <alignment horizontal="left" vertical="center"/>
    </xf>
    <xf numFmtId="0" fontId="20" fillId="0" borderId="42" xfId="0" applyNumberFormat="1" applyFont="1" applyBorder="1" applyAlignment="1" applyProtection="1">
      <alignment horizontal="left" vertical="center"/>
    </xf>
    <xf numFmtId="0" fontId="20" fillId="0" borderId="15" xfId="0" applyNumberFormat="1" applyFont="1" applyBorder="1" applyAlignment="1" applyProtection="1">
      <alignment horizontal="left" vertical="center"/>
    </xf>
    <xf numFmtId="0" fontId="20" fillId="0" borderId="9" xfId="0" applyNumberFormat="1" applyFont="1" applyBorder="1" applyAlignment="1" applyProtection="1">
      <alignment horizontal="left" vertical="center"/>
    </xf>
    <xf numFmtId="0" fontId="20" fillId="0" borderId="38" xfId="0" applyNumberFormat="1" applyFont="1" applyBorder="1" applyAlignment="1" applyProtection="1">
      <alignment horizontal="left" vertical="center"/>
    </xf>
    <xf numFmtId="0" fontId="8" fillId="0" borderId="17"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63" xfId="0" applyFont="1" applyBorder="1" applyAlignment="1" applyProtection="1">
      <alignment horizontal="center" vertical="center"/>
    </xf>
    <xf numFmtId="0" fontId="4" fillId="4" borderId="68" xfId="0" applyFont="1" applyFill="1" applyBorder="1" applyAlignment="1" applyProtection="1">
      <alignment horizontal="left" vertical="center"/>
    </xf>
    <xf numFmtId="0" fontId="4" fillId="4" borderId="9" xfId="0" applyFont="1" applyFill="1" applyBorder="1" applyAlignment="1" applyProtection="1">
      <alignment horizontal="left" vertical="center"/>
    </xf>
    <xf numFmtId="0" fontId="7" fillId="0" borderId="69"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7" fillId="0" borderId="64" xfId="0" applyFont="1" applyBorder="1" applyAlignment="1" applyProtection="1">
      <alignment vertical="center" wrapText="1"/>
    </xf>
    <xf numFmtId="0" fontId="7" fillId="0" borderId="59" xfId="0" applyFont="1" applyBorder="1" applyAlignment="1" applyProtection="1">
      <alignment vertical="center" wrapText="1"/>
    </xf>
    <xf numFmtId="0" fontId="5" fillId="0" borderId="64" xfId="0" applyFont="1" applyFill="1" applyBorder="1" applyAlignment="1" applyProtection="1">
      <alignment vertical="center"/>
    </xf>
    <xf numFmtId="0" fontId="5" fillId="0" borderId="59" xfId="0" applyFont="1" applyFill="1" applyBorder="1" applyAlignment="1" applyProtection="1">
      <alignment vertical="center"/>
    </xf>
    <xf numFmtId="0" fontId="5" fillId="0" borderId="48" xfId="0" applyFont="1" applyFill="1" applyBorder="1" applyAlignment="1" applyProtection="1">
      <alignment vertical="center"/>
    </xf>
    <xf numFmtId="0" fontId="7" fillId="0" borderId="70" xfId="0"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36" fillId="0" borderId="0" xfId="0" applyFont="1" applyAlignment="1" applyProtection="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workbookViewId="0">
      <selection activeCell="F1" sqref="F1"/>
    </sheetView>
  </sheetViews>
  <sheetFormatPr baseColWidth="10" defaultRowHeight="12.75" x14ac:dyDescent="0.2"/>
  <cols>
    <col min="1" max="1" width="20" style="107" bestFit="1" customWidth="1"/>
    <col min="2" max="2" width="3.7109375" style="107" customWidth="1"/>
    <col min="3" max="3" width="7.28515625" style="55" customWidth="1"/>
    <col min="4" max="4" width="6.42578125" style="55" customWidth="1"/>
    <col min="5" max="5" width="13.5703125" style="55" customWidth="1"/>
    <col min="6" max="6" width="79.5703125" style="58" customWidth="1"/>
    <col min="7" max="7" width="23" style="54" customWidth="1"/>
    <col min="8" max="16384" width="11.42578125" style="3"/>
  </cols>
  <sheetData>
    <row r="1" spans="1:9" s="68" customFormat="1" ht="33.6" customHeight="1" thickBot="1" x14ac:dyDescent="0.25">
      <c r="A1" s="154"/>
      <c r="B1" s="154"/>
      <c r="C1" s="372" t="s">
        <v>139</v>
      </c>
      <c r="D1" s="372"/>
      <c r="E1" s="372"/>
      <c r="F1" s="104"/>
      <c r="G1" s="73"/>
    </row>
    <row r="2" spans="1:9" s="158" customFormat="1" ht="18.75" thickBot="1" x14ac:dyDescent="0.3">
      <c r="A2" s="168" t="s">
        <v>138</v>
      </c>
      <c r="B2" s="162"/>
      <c r="C2" s="378" t="s">
        <v>144</v>
      </c>
      <c r="D2" s="379"/>
      <c r="E2" s="379"/>
      <c r="F2" s="380"/>
    </row>
    <row r="3" spans="1:9" s="158" customFormat="1" ht="30" customHeight="1" x14ac:dyDescent="0.25">
      <c r="A3" s="193" t="s">
        <v>153</v>
      </c>
      <c r="B3" s="159"/>
      <c r="C3" s="160" t="s">
        <v>98</v>
      </c>
      <c r="D3" s="160"/>
      <c r="E3" s="160"/>
      <c r="F3" s="161"/>
    </row>
    <row r="4" spans="1:9" s="54" customFormat="1" ht="18.95" customHeight="1" x14ac:dyDescent="0.2">
      <c r="A4" s="167" t="s">
        <v>150</v>
      </c>
      <c r="B4" s="399" t="s">
        <v>126</v>
      </c>
      <c r="C4" s="381" t="s">
        <v>161</v>
      </c>
      <c r="D4" s="381"/>
      <c r="E4" s="381"/>
      <c r="F4" s="382"/>
    </row>
    <row r="5" spans="1:9" s="54" customFormat="1" ht="18.95" customHeight="1" x14ac:dyDescent="0.2">
      <c r="A5" s="167" t="s">
        <v>149</v>
      </c>
      <c r="B5" s="400"/>
      <c r="C5" s="381" t="s">
        <v>203</v>
      </c>
      <c r="D5" s="381"/>
      <c r="E5" s="381"/>
      <c r="F5" s="382"/>
    </row>
    <row r="6" spans="1:9" s="54" customFormat="1" ht="18.95" customHeight="1" x14ac:dyDescent="0.2">
      <c r="A6" s="167" t="s">
        <v>150</v>
      </c>
      <c r="B6" s="400"/>
      <c r="C6" s="381" t="s">
        <v>204</v>
      </c>
      <c r="D6" s="381"/>
      <c r="E6" s="381"/>
      <c r="F6" s="382"/>
    </row>
    <row r="7" spans="1:9" s="54" customFormat="1" ht="18.95" customHeight="1" thickBot="1" x14ac:dyDescent="0.25">
      <c r="A7" s="167"/>
      <c r="B7" s="400"/>
      <c r="C7" s="196"/>
      <c r="D7" s="383" t="s">
        <v>162</v>
      </c>
      <c r="E7" s="383"/>
      <c r="F7" s="384"/>
    </row>
    <row r="8" spans="1:9" s="160" customFormat="1" ht="29.1" customHeight="1" x14ac:dyDescent="0.25">
      <c r="A8" s="162"/>
      <c r="B8" s="162"/>
      <c r="C8" s="160" t="s">
        <v>99</v>
      </c>
    </row>
    <row r="9" spans="1:9" s="56" customFormat="1" ht="18.95" customHeight="1" thickBot="1" x14ac:dyDescent="0.3">
      <c r="A9" s="194" t="s">
        <v>154</v>
      </c>
      <c r="B9" s="107"/>
      <c r="C9" s="401" t="s">
        <v>163</v>
      </c>
      <c r="D9" s="401"/>
      <c r="E9" s="401"/>
      <c r="F9" s="401"/>
    </row>
    <row r="10" spans="1:9" s="54" customFormat="1" ht="18.95" customHeight="1" x14ac:dyDescent="0.2">
      <c r="A10" s="167" t="s">
        <v>164</v>
      </c>
      <c r="B10" s="399" t="s">
        <v>127</v>
      </c>
      <c r="C10" s="402" t="s">
        <v>147</v>
      </c>
      <c r="D10" s="402"/>
      <c r="E10" s="402"/>
      <c r="F10" s="403"/>
    </row>
    <row r="11" spans="1:9" s="54" customFormat="1" ht="18.95" customHeight="1" x14ac:dyDescent="0.2">
      <c r="A11" s="167"/>
      <c r="B11" s="399"/>
      <c r="C11" s="66"/>
      <c r="D11" s="374" t="s">
        <v>140</v>
      </c>
      <c r="E11" s="374"/>
      <c r="F11" s="375"/>
    </row>
    <row r="12" spans="1:9" s="54" customFormat="1" ht="18.95" customHeight="1" x14ac:dyDescent="0.2">
      <c r="A12" s="167"/>
      <c r="B12" s="399"/>
      <c r="C12" s="66"/>
      <c r="D12" s="389" t="s">
        <v>159</v>
      </c>
      <c r="E12" s="389"/>
      <c r="F12" s="390"/>
    </row>
    <row r="13" spans="1:9" s="54" customFormat="1" ht="18.95" customHeight="1" x14ac:dyDescent="0.2">
      <c r="A13" s="167"/>
      <c r="B13" s="399" t="s">
        <v>128</v>
      </c>
      <c r="C13" s="381" t="s">
        <v>169</v>
      </c>
      <c r="D13" s="381"/>
      <c r="E13" s="381"/>
      <c r="F13" s="382"/>
      <c r="G13" s="404" t="s">
        <v>141</v>
      </c>
      <c r="H13" s="405"/>
      <c r="I13" s="405"/>
    </row>
    <row r="14" spans="1:9" s="54" customFormat="1" ht="18.95" customHeight="1" thickBot="1" x14ac:dyDescent="0.25">
      <c r="A14" s="167"/>
      <c r="B14" s="399"/>
      <c r="C14" s="195"/>
      <c r="D14" s="391" t="s">
        <v>196</v>
      </c>
      <c r="E14" s="391"/>
      <c r="F14" s="392"/>
    </row>
    <row r="15" spans="1:9" s="54" customFormat="1" ht="18.95" customHeight="1" x14ac:dyDescent="0.2">
      <c r="A15" s="155"/>
      <c r="B15" s="71"/>
      <c r="C15" s="163"/>
      <c r="D15" s="76"/>
      <c r="E15" s="76"/>
      <c r="F15" s="76"/>
    </row>
    <row r="16" spans="1:9" s="56" customFormat="1" ht="18.95" customHeight="1" thickBot="1" x14ac:dyDescent="0.3">
      <c r="A16" s="194" t="s">
        <v>155</v>
      </c>
      <c r="B16" s="107"/>
      <c r="C16" s="401" t="s">
        <v>142</v>
      </c>
      <c r="D16" s="401"/>
      <c r="E16" s="401"/>
      <c r="F16" s="401"/>
    </row>
    <row r="17" spans="1:9" s="67" customFormat="1" ht="18.95" customHeight="1" x14ac:dyDescent="0.2">
      <c r="A17" s="167" t="s">
        <v>165</v>
      </c>
      <c r="B17" s="399" t="s">
        <v>129</v>
      </c>
      <c r="C17" s="106"/>
      <c r="D17" s="385" t="s">
        <v>145</v>
      </c>
      <c r="E17" s="385"/>
      <c r="F17" s="386"/>
    </row>
    <row r="18" spans="1:9" ht="18.95" customHeight="1" thickBot="1" x14ac:dyDescent="0.25">
      <c r="A18" s="167"/>
      <c r="B18" s="399"/>
      <c r="C18" s="105"/>
      <c r="D18" s="376" t="s">
        <v>166</v>
      </c>
      <c r="E18" s="376"/>
      <c r="F18" s="377"/>
      <c r="G18" s="404" t="s">
        <v>143</v>
      </c>
      <c r="H18" s="405"/>
      <c r="I18" s="405"/>
    </row>
    <row r="19" spans="1:9" ht="18.95" customHeight="1" x14ac:dyDescent="0.2">
      <c r="A19" s="155"/>
      <c r="B19" s="166"/>
      <c r="C19" s="165"/>
      <c r="D19" s="163"/>
      <c r="E19" s="163"/>
      <c r="F19" s="163"/>
    </row>
    <row r="20" spans="1:9" s="57" customFormat="1" ht="18.95" customHeight="1" thickBot="1" x14ac:dyDescent="0.25">
      <c r="A20" s="194" t="s">
        <v>156</v>
      </c>
      <c r="B20" s="164"/>
      <c r="C20" s="401" t="s">
        <v>137</v>
      </c>
      <c r="D20" s="401"/>
      <c r="E20" s="401"/>
      <c r="F20" s="401"/>
    </row>
    <row r="21" spans="1:9" s="67" customFormat="1" ht="18.95" customHeight="1" x14ac:dyDescent="0.2">
      <c r="A21" s="167"/>
      <c r="B21" s="399" t="s">
        <v>130</v>
      </c>
      <c r="C21" s="106"/>
      <c r="D21" s="385" t="s">
        <v>167</v>
      </c>
      <c r="E21" s="385"/>
      <c r="F21" s="386"/>
      <c r="G21" s="404" t="s">
        <v>143</v>
      </c>
      <c r="H21" s="405"/>
      <c r="I21" s="405"/>
    </row>
    <row r="22" spans="1:9" ht="18.95" customHeight="1" thickBot="1" x14ac:dyDescent="0.25">
      <c r="A22" s="167"/>
      <c r="B22" s="399"/>
      <c r="C22" s="105"/>
      <c r="D22" s="406" t="s">
        <v>146</v>
      </c>
      <c r="E22" s="406"/>
      <c r="F22" s="407"/>
    </row>
    <row r="23" spans="1:9" s="158" customFormat="1" ht="29.1" customHeight="1" thickBot="1" x14ac:dyDescent="0.3">
      <c r="A23" s="193" t="s">
        <v>157</v>
      </c>
      <c r="B23" s="159"/>
      <c r="C23" s="160" t="s">
        <v>100</v>
      </c>
      <c r="D23" s="160"/>
      <c r="E23" s="160"/>
      <c r="F23" s="161"/>
    </row>
    <row r="24" spans="1:9" ht="17.100000000000001" customHeight="1" x14ac:dyDescent="0.2">
      <c r="A24" s="167" t="s">
        <v>168</v>
      </c>
      <c r="B24" s="373"/>
      <c r="C24" s="311"/>
      <c r="D24" s="312" t="s">
        <v>201</v>
      </c>
      <c r="E24" s="312"/>
      <c r="F24" s="313"/>
    </row>
    <row r="25" spans="1:9" ht="17.100000000000001" customHeight="1" x14ac:dyDescent="0.2">
      <c r="A25" s="167"/>
      <c r="B25" s="373"/>
      <c r="C25" s="66"/>
      <c r="D25" s="374" t="s">
        <v>170</v>
      </c>
      <c r="E25" s="374"/>
      <c r="F25" s="375"/>
    </row>
    <row r="26" spans="1:9" ht="17.100000000000001" customHeight="1" thickBot="1" x14ac:dyDescent="0.25">
      <c r="A26" s="167"/>
      <c r="B26" s="373"/>
      <c r="C26" s="105"/>
      <c r="D26" s="376" t="s">
        <v>148</v>
      </c>
      <c r="E26" s="376"/>
      <c r="F26" s="377"/>
    </row>
    <row r="27" spans="1:9" s="158" customFormat="1" ht="29.1" customHeight="1" thickBot="1" x14ac:dyDescent="0.3">
      <c r="A27" s="194" t="s">
        <v>158</v>
      </c>
      <c r="B27" s="162"/>
      <c r="C27" s="160" t="s">
        <v>101</v>
      </c>
      <c r="D27" s="160"/>
      <c r="E27" s="160"/>
      <c r="F27" s="160"/>
    </row>
    <row r="28" spans="1:9" x14ac:dyDescent="0.2">
      <c r="A28" s="180" t="s">
        <v>149</v>
      </c>
      <c r="B28" s="180"/>
      <c r="C28" s="393" t="s">
        <v>171</v>
      </c>
      <c r="D28" s="394"/>
      <c r="E28" s="394"/>
      <c r="F28" s="395"/>
    </row>
    <row r="29" spans="1:9" ht="13.5" thickBot="1" x14ac:dyDescent="0.25">
      <c r="A29" s="163"/>
      <c r="B29" s="163"/>
      <c r="C29" s="396" t="s">
        <v>205</v>
      </c>
      <c r="D29" s="397"/>
      <c r="E29" s="397"/>
      <c r="F29" s="398"/>
    </row>
    <row r="30" spans="1:9" s="158" customFormat="1" ht="29.1" customHeight="1" thickBot="1" x14ac:dyDescent="0.3">
      <c r="A30" s="194" t="s">
        <v>160</v>
      </c>
      <c r="B30" s="162"/>
      <c r="C30" s="160" t="s">
        <v>102</v>
      </c>
      <c r="D30" s="160"/>
      <c r="E30" s="160"/>
      <c r="F30" s="160"/>
    </row>
    <row r="31" spans="1:9" ht="17.100000000000001" customHeight="1" thickBot="1" x14ac:dyDescent="0.25">
      <c r="A31" s="167" t="s">
        <v>207</v>
      </c>
      <c r="B31" s="197"/>
      <c r="C31" s="387" t="s">
        <v>8</v>
      </c>
      <c r="D31" s="387"/>
      <c r="E31" s="387"/>
      <c r="F31" s="388"/>
    </row>
  </sheetData>
  <sheetProtection password="C606" sheet="1" objects="1" scenarios="1"/>
  <mergeCells count="32">
    <mergeCell ref="G21:I21"/>
    <mergeCell ref="B21:B22"/>
    <mergeCell ref="C20:F20"/>
    <mergeCell ref="D21:F21"/>
    <mergeCell ref="D22:F22"/>
    <mergeCell ref="B13:B14"/>
    <mergeCell ref="B17:B18"/>
    <mergeCell ref="C16:F16"/>
    <mergeCell ref="B4:B7"/>
    <mergeCell ref="C9:F9"/>
    <mergeCell ref="C10:F10"/>
    <mergeCell ref="B10:B12"/>
    <mergeCell ref="G13:I13"/>
    <mergeCell ref="G18:I18"/>
    <mergeCell ref="C31:F31"/>
    <mergeCell ref="D11:F11"/>
    <mergeCell ref="D12:F12"/>
    <mergeCell ref="C13:F13"/>
    <mergeCell ref="D14:F14"/>
    <mergeCell ref="C28:F28"/>
    <mergeCell ref="C29:F29"/>
    <mergeCell ref="D18:F18"/>
    <mergeCell ref="C1:E1"/>
    <mergeCell ref="B24:B26"/>
    <mergeCell ref="D25:F25"/>
    <mergeCell ref="D26:F26"/>
    <mergeCell ref="C2:F2"/>
    <mergeCell ref="C5:F5"/>
    <mergeCell ref="C4:F4"/>
    <mergeCell ref="C6:F6"/>
    <mergeCell ref="D7:F7"/>
    <mergeCell ref="D17:F17"/>
  </mergeCells>
  <phoneticPr fontId="11" type="noConversion"/>
  <printOptions horizontalCentered="1"/>
  <pageMargins left="3.937007874015748E-2" right="3.937007874015748E-2" top="0.78740157480314965" bottom="0.31496062992125984" header="0.82677165354330717" footer="0.35433070866141736"/>
  <pageSetup paperSize="9" scale="95" orientation="landscape" cellComments="atEnd" r:id="rId1"/>
  <headerFooter alignWithMargins="0">
    <oddFooter>&amp;L&amp;8&amp;F / EIT.swiss&amp;C
&amp;R&amp;"Arial,Fett"Seite &amp;P/&amp;N    &amp;A</oddFooter>
  </headerFooter>
  <rowBreaks count="1" manualBreakCount="1">
    <brk id="2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2"/>
  <sheetViews>
    <sheetView workbookViewId="0">
      <selection activeCell="H1" sqref="H1"/>
    </sheetView>
  </sheetViews>
  <sheetFormatPr baseColWidth="10" defaultRowHeight="12.75" x14ac:dyDescent="0.2"/>
  <cols>
    <col min="1" max="1" width="23.42578125" style="16" customWidth="1"/>
    <col min="2" max="2" width="6.28515625" style="9" customWidth="1"/>
    <col min="3" max="3" width="8.42578125" style="72" customWidth="1"/>
    <col min="4" max="4" width="9.140625" style="72" customWidth="1"/>
    <col min="5" max="5" width="8.140625" style="72" customWidth="1"/>
    <col min="6" max="6" width="8.140625" style="13" customWidth="1"/>
    <col min="7" max="7" width="8.28515625" style="13" customWidth="1"/>
    <col min="8" max="8" width="8" style="13" customWidth="1"/>
    <col min="9" max="9" width="8.85546875" style="13" customWidth="1"/>
    <col min="10" max="10" width="8" style="13" customWidth="1"/>
    <col min="11" max="11" width="8" style="72" customWidth="1"/>
    <col min="12" max="12" width="8" style="13" customWidth="1"/>
    <col min="13" max="13" width="8" style="72" customWidth="1"/>
    <col min="14" max="14" width="7.7109375" style="72" customWidth="1"/>
    <col min="15" max="15" width="8.140625" style="72" customWidth="1"/>
    <col min="16" max="16" width="8" style="89" customWidth="1"/>
    <col min="17" max="17" width="7.140625" style="308" customWidth="1"/>
    <col min="18" max="18" width="11.42578125" style="309"/>
    <col min="19" max="28" width="11.5703125" customWidth="1"/>
    <col min="29" max="16384" width="11.42578125" style="9"/>
  </cols>
  <sheetData>
    <row r="1" spans="1:28" s="75" customFormat="1" ht="90" customHeight="1" thickBot="1" x14ac:dyDescent="0.25">
      <c r="A1" s="412" t="s">
        <v>198</v>
      </c>
      <c r="B1" s="413"/>
      <c r="C1" s="143" t="s">
        <v>106</v>
      </c>
      <c r="D1" s="142" t="s">
        <v>104</v>
      </c>
      <c r="E1" s="142" t="s">
        <v>83</v>
      </c>
      <c r="F1" s="142" t="s">
        <v>206</v>
      </c>
      <c r="G1" s="142" t="s">
        <v>131</v>
      </c>
      <c r="H1" s="142" t="s">
        <v>132</v>
      </c>
      <c r="I1" s="142" t="s">
        <v>134</v>
      </c>
      <c r="J1" s="142" t="s">
        <v>133</v>
      </c>
      <c r="K1" s="189" t="s">
        <v>151</v>
      </c>
      <c r="L1" s="251" t="s">
        <v>105</v>
      </c>
      <c r="M1" s="188" t="s">
        <v>107</v>
      </c>
      <c r="N1" s="189" t="s">
        <v>108</v>
      </c>
      <c r="O1" s="189" t="s">
        <v>109</v>
      </c>
      <c r="P1" s="187" t="s">
        <v>110</v>
      </c>
      <c r="Q1" s="187" t="s">
        <v>202</v>
      </c>
      <c r="R1" s="307"/>
    </row>
    <row r="2" spans="1:28" ht="24" customHeight="1" thickBot="1" x14ac:dyDescent="0.25">
      <c r="A2" s="417" t="s">
        <v>187</v>
      </c>
      <c r="B2" s="418"/>
      <c r="C2" s="360" t="str">
        <f>IF(OR(ISERROR(C18)=TRUE,C18="",ISERROR($B$19)=TRUE,$B$19=""),"",ROUND((SUM(C17*12/C18)/$B$19),2))</f>
        <v/>
      </c>
      <c r="D2" s="306" t="str">
        <f t="shared" ref="D2:P2" si="0">IF(OR(ISERROR(D18)=TRUE,D18="",ISERROR($B$19)=TRUE,$B$19=""),"",ROUND((SUM(D17*12/D18)/$B$19),2))</f>
        <v/>
      </c>
      <c r="E2" s="306" t="str">
        <f t="shared" si="0"/>
        <v/>
      </c>
      <c r="F2" s="306" t="str">
        <f t="shared" si="0"/>
        <v/>
      </c>
      <c r="G2" s="306" t="str">
        <f t="shared" si="0"/>
        <v/>
      </c>
      <c r="H2" s="306" t="str">
        <f t="shared" si="0"/>
        <v/>
      </c>
      <c r="I2" s="306" t="str">
        <f t="shared" si="0"/>
        <v/>
      </c>
      <c r="J2" s="306" t="str">
        <f t="shared" si="0"/>
        <v/>
      </c>
      <c r="K2" s="306" t="str">
        <f t="shared" si="0"/>
        <v/>
      </c>
      <c r="L2" s="361" t="str">
        <f t="shared" si="0"/>
        <v/>
      </c>
      <c r="M2" s="360" t="str">
        <f t="shared" si="0"/>
        <v/>
      </c>
      <c r="N2" s="306" t="str">
        <f t="shared" si="0"/>
        <v/>
      </c>
      <c r="O2" s="306" t="str">
        <f t="shared" si="0"/>
        <v/>
      </c>
      <c r="P2" s="369" t="str">
        <f t="shared" si="0"/>
        <v/>
      </c>
      <c r="Q2" s="371" t="str">
        <f>IF(SUM(C18:P18)=0,"",SUM(C18:P18))</f>
        <v/>
      </c>
      <c r="R2" s="295"/>
      <c r="S2" s="100"/>
      <c r="T2" s="100"/>
      <c r="U2" s="100"/>
      <c r="V2" s="100"/>
      <c r="W2" s="100"/>
      <c r="X2" s="100"/>
      <c r="Y2" s="100"/>
      <c r="Z2" s="100"/>
      <c r="AA2" s="100"/>
      <c r="AB2" s="100"/>
    </row>
    <row r="3" spans="1:28" s="151" customFormat="1" ht="24" customHeight="1" x14ac:dyDescent="0.2">
      <c r="A3" s="204"/>
      <c r="B3" s="204"/>
      <c r="C3" s="294"/>
      <c r="D3" s="250"/>
      <c r="E3" s="250"/>
      <c r="F3" s="250"/>
      <c r="G3" s="250"/>
      <c r="H3" s="250"/>
      <c r="I3" s="250"/>
      <c r="J3" s="250"/>
      <c r="K3" s="250"/>
      <c r="L3" s="250"/>
      <c r="M3" s="250"/>
      <c r="N3" s="250"/>
      <c r="O3" s="250"/>
      <c r="P3" s="250"/>
      <c r="Q3" s="295"/>
      <c r="R3" s="295"/>
      <c r="S3" s="295"/>
      <c r="T3" s="295"/>
      <c r="U3" s="295"/>
      <c r="V3" s="295"/>
      <c r="W3" s="295"/>
      <c r="X3" s="295"/>
      <c r="Y3" s="295"/>
      <c r="Z3" s="295"/>
      <c r="AA3" s="295"/>
      <c r="AB3" s="295"/>
    </row>
    <row r="4" spans="1:28" s="151" customFormat="1" ht="24" customHeight="1" thickBot="1" x14ac:dyDescent="0.25">
      <c r="A4" s="204"/>
      <c r="B4" s="204"/>
      <c r="C4" s="294"/>
      <c r="D4" s="250"/>
      <c r="E4" s="250"/>
      <c r="F4" s="250"/>
      <c r="G4" s="250"/>
      <c r="H4" s="250"/>
      <c r="I4" s="250"/>
      <c r="J4" s="250"/>
      <c r="K4" s="250"/>
      <c r="L4" s="250"/>
      <c r="M4" s="250"/>
      <c r="N4" s="250"/>
      <c r="O4" s="250"/>
      <c r="P4" s="250"/>
      <c r="Q4" s="295"/>
      <c r="R4" s="295"/>
      <c r="S4" s="295"/>
      <c r="T4" s="295"/>
      <c r="U4" s="295"/>
      <c r="V4" s="295"/>
      <c r="W4" s="295"/>
      <c r="X4" s="295"/>
      <c r="Y4" s="295"/>
      <c r="Z4" s="295"/>
      <c r="AA4" s="295"/>
      <c r="AB4" s="295"/>
    </row>
    <row r="5" spans="1:28" s="151" customFormat="1" ht="24" customHeight="1" x14ac:dyDescent="0.2">
      <c r="A5" s="414" t="s">
        <v>191</v>
      </c>
      <c r="B5" s="415"/>
      <c r="C5" s="415"/>
      <c r="D5" s="415"/>
      <c r="E5" s="415"/>
      <c r="F5" s="415"/>
      <c r="G5" s="415"/>
      <c r="H5" s="415"/>
      <c r="I5" s="415"/>
      <c r="J5" s="415"/>
      <c r="K5" s="415"/>
      <c r="L5" s="415"/>
      <c r="M5" s="415"/>
      <c r="N5" s="415"/>
      <c r="O5" s="415"/>
      <c r="P5" s="416"/>
      <c r="Q5" s="295"/>
      <c r="R5" s="295"/>
      <c r="S5" s="295"/>
      <c r="T5" s="295"/>
      <c r="U5" s="295"/>
      <c r="V5" s="295"/>
      <c r="W5" s="295"/>
      <c r="X5" s="295"/>
      <c r="Y5" s="295"/>
      <c r="Z5" s="295"/>
      <c r="AA5" s="295"/>
      <c r="AB5" s="295"/>
    </row>
    <row r="6" spans="1:28" s="151" customFormat="1" ht="12.95" customHeight="1" thickBot="1" x14ac:dyDescent="0.25">
      <c r="A6" s="252"/>
      <c r="B6" s="253"/>
      <c r="C6" s="294"/>
      <c r="D6" s="250"/>
      <c r="E6" s="250"/>
      <c r="F6" s="250"/>
      <c r="G6" s="250"/>
      <c r="H6" s="250"/>
      <c r="I6" s="250"/>
      <c r="J6" s="250"/>
      <c r="K6" s="250"/>
      <c r="L6" s="250"/>
      <c r="M6" s="250"/>
      <c r="N6" s="250"/>
      <c r="O6" s="250"/>
      <c r="P6" s="354"/>
      <c r="Q6" s="295"/>
      <c r="R6" s="295"/>
      <c r="S6" s="295"/>
      <c r="T6" s="295"/>
      <c r="U6" s="295"/>
      <c r="V6" s="295"/>
      <c r="W6" s="295"/>
      <c r="X6" s="295"/>
      <c r="Y6" s="295"/>
      <c r="Z6" s="295"/>
      <c r="AA6" s="295"/>
      <c r="AB6" s="295"/>
    </row>
    <row r="7" spans="1:28" s="151" customFormat="1" ht="24" customHeight="1" thickBot="1" x14ac:dyDescent="0.25">
      <c r="A7" s="421" t="s">
        <v>188</v>
      </c>
      <c r="B7" s="422"/>
      <c r="C7" s="355"/>
      <c r="D7" s="356"/>
      <c r="E7" s="356"/>
      <c r="F7" s="356"/>
      <c r="G7" s="356"/>
      <c r="H7" s="356"/>
      <c r="I7" s="356"/>
      <c r="J7" s="356"/>
      <c r="K7" s="356"/>
      <c r="L7" s="357"/>
      <c r="M7" s="358"/>
      <c r="N7" s="356"/>
      <c r="O7" s="356"/>
      <c r="P7" s="357"/>
      <c r="Q7" s="246"/>
      <c r="R7" s="246"/>
      <c r="S7" s="246"/>
      <c r="T7" s="246"/>
      <c r="U7" s="246"/>
      <c r="V7" s="246"/>
      <c r="W7" s="246"/>
      <c r="X7" s="246"/>
      <c r="Y7" s="246"/>
      <c r="Z7" s="246"/>
      <c r="AA7" s="246"/>
      <c r="AB7" s="246"/>
    </row>
    <row r="8" spans="1:28" s="151" customFormat="1" ht="24" customHeight="1" thickBot="1" x14ac:dyDescent="0.25">
      <c r="A8" s="410" t="s">
        <v>188</v>
      </c>
      <c r="B8" s="411"/>
      <c r="C8" s="298"/>
      <c r="D8" s="359"/>
      <c r="E8" s="299"/>
      <c r="F8" s="299"/>
      <c r="G8" s="299"/>
      <c r="H8" s="299"/>
      <c r="I8" s="299"/>
      <c r="J8" s="299"/>
      <c r="K8" s="299"/>
      <c r="L8" s="300"/>
      <c r="M8" s="301"/>
      <c r="N8" s="299"/>
      <c r="O8" s="299"/>
      <c r="P8" s="300"/>
      <c r="Q8" s="246"/>
      <c r="R8" s="246"/>
      <c r="S8" s="246"/>
      <c r="T8" s="246"/>
      <c r="U8" s="246"/>
      <c r="V8" s="246"/>
      <c r="W8" s="246"/>
      <c r="X8" s="246"/>
      <c r="Y8" s="246"/>
      <c r="Z8" s="246"/>
      <c r="AA8" s="246"/>
      <c r="AB8" s="246"/>
    </row>
    <row r="9" spans="1:28" s="151" customFormat="1" ht="24" customHeight="1" thickBot="1" x14ac:dyDescent="0.25">
      <c r="A9" s="410" t="s">
        <v>188</v>
      </c>
      <c r="B9" s="411"/>
      <c r="C9" s="298"/>
      <c r="D9" s="299"/>
      <c r="E9" s="299"/>
      <c r="F9" s="299"/>
      <c r="G9" s="299"/>
      <c r="H9" s="299"/>
      <c r="I9" s="299"/>
      <c r="J9" s="299"/>
      <c r="K9" s="299"/>
      <c r="L9" s="300"/>
      <c r="M9" s="301"/>
      <c r="N9" s="299"/>
      <c r="O9" s="299"/>
      <c r="P9" s="300"/>
      <c r="Q9" s="246"/>
      <c r="R9" s="246"/>
      <c r="S9" s="246"/>
      <c r="T9" s="246"/>
      <c r="U9" s="246"/>
      <c r="V9" s="246"/>
      <c r="W9" s="246"/>
      <c r="X9" s="246"/>
      <c r="Y9" s="246"/>
      <c r="Z9" s="246"/>
      <c r="AA9" s="246"/>
      <c r="AB9" s="246"/>
    </row>
    <row r="10" spans="1:28" s="248" customFormat="1" ht="24" customHeight="1" thickBot="1" x14ac:dyDescent="0.25">
      <c r="A10" s="410" t="s">
        <v>188</v>
      </c>
      <c r="B10" s="411"/>
      <c r="C10" s="298"/>
      <c r="D10" s="299"/>
      <c r="E10" s="299"/>
      <c r="F10" s="299"/>
      <c r="G10" s="299"/>
      <c r="H10" s="299"/>
      <c r="I10" s="299"/>
      <c r="J10" s="299"/>
      <c r="K10" s="299"/>
      <c r="L10" s="300"/>
      <c r="M10" s="301"/>
      <c r="N10" s="299"/>
      <c r="O10" s="299"/>
      <c r="P10" s="300"/>
      <c r="Q10" s="247"/>
      <c r="R10" s="247"/>
      <c r="S10" s="247"/>
      <c r="T10" s="247"/>
      <c r="U10" s="247"/>
      <c r="V10" s="247"/>
      <c r="W10" s="247"/>
      <c r="X10" s="247"/>
      <c r="Y10" s="247"/>
      <c r="Z10" s="247"/>
      <c r="AA10" s="247"/>
      <c r="AB10" s="247"/>
    </row>
    <row r="11" spans="1:28" s="151" customFormat="1" ht="24" customHeight="1" thickBot="1" x14ac:dyDescent="0.25">
      <c r="A11" s="410" t="s">
        <v>188</v>
      </c>
      <c r="B11" s="411"/>
      <c r="C11" s="298"/>
      <c r="D11" s="299"/>
      <c r="E11" s="299"/>
      <c r="F11" s="299"/>
      <c r="G11" s="299"/>
      <c r="H11" s="299"/>
      <c r="I11" s="299"/>
      <c r="J11" s="299"/>
      <c r="K11" s="299"/>
      <c r="L11" s="300"/>
      <c r="M11" s="301"/>
      <c r="N11" s="299"/>
      <c r="O11" s="299"/>
      <c r="P11" s="300"/>
      <c r="Q11" s="246"/>
      <c r="R11" s="246"/>
      <c r="S11" s="246"/>
      <c r="T11" s="246"/>
      <c r="U11" s="246"/>
      <c r="V11" s="246"/>
      <c r="W11" s="246"/>
      <c r="X11" s="246"/>
      <c r="Y11" s="246"/>
      <c r="Z11" s="246"/>
      <c r="AA11" s="246"/>
      <c r="AB11" s="246"/>
    </row>
    <row r="12" spans="1:28" s="151" customFormat="1" ht="24" customHeight="1" thickBot="1" x14ac:dyDescent="0.25">
      <c r="A12" s="410" t="s">
        <v>188</v>
      </c>
      <c r="B12" s="411"/>
      <c r="C12" s="298"/>
      <c r="D12" s="299"/>
      <c r="E12" s="299"/>
      <c r="F12" s="299"/>
      <c r="G12" s="299"/>
      <c r="H12" s="299"/>
      <c r="I12" s="299"/>
      <c r="J12" s="299"/>
      <c r="K12" s="299"/>
      <c r="L12" s="300"/>
      <c r="M12" s="301"/>
      <c r="N12" s="299"/>
      <c r="O12" s="299"/>
      <c r="P12" s="300"/>
      <c r="Q12" s="246"/>
      <c r="R12" s="246"/>
      <c r="S12" s="246"/>
      <c r="T12" s="246"/>
      <c r="U12" s="246"/>
      <c r="V12" s="246"/>
      <c r="W12" s="246"/>
      <c r="X12" s="246"/>
      <c r="Y12" s="246"/>
      <c r="Z12" s="246"/>
      <c r="AA12" s="246"/>
      <c r="AB12" s="246"/>
    </row>
    <row r="13" spans="1:28" s="151" customFormat="1" ht="24" customHeight="1" thickBot="1" x14ac:dyDescent="0.25">
      <c r="A13" s="410" t="s">
        <v>189</v>
      </c>
      <c r="B13" s="411"/>
      <c r="C13" s="298"/>
      <c r="D13" s="299"/>
      <c r="E13" s="299"/>
      <c r="F13" s="299"/>
      <c r="G13" s="299"/>
      <c r="H13" s="299"/>
      <c r="I13" s="299"/>
      <c r="J13" s="299"/>
      <c r="K13" s="299"/>
      <c r="L13" s="300"/>
      <c r="M13" s="301"/>
      <c r="N13" s="299"/>
      <c r="O13" s="299"/>
      <c r="P13" s="300"/>
      <c r="Q13" s="246"/>
      <c r="R13" s="246"/>
      <c r="S13" s="246"/>
      <c r="T13" s="246"/>
      <c r="U13" s="246"/>
      <c r="V13" s="246"/>
      <c r="W13" s="246"/>
      <c r="X13" s="246"/>
      <c r="Y13" s="246"/>
      <c r="Z13" s="246"/>
      <c r="AA13" s="246"/>
      <c r="AB13" s="246"/>
    </row>
    <row r="14" spans="1:28" s="151" customFormat="1" ht="24" customHeight="1" thickBot="1" x14ac:dyDescent="0.25">
      <c r="A14" s="410" t="s">
        <v>188</v>
      </c>
      <c r="B14" s="411"/>
      <c r="C14" s="298"/>
      <c r="D14" s="299"/>
      <c r="E14" s="299"/>
      <c r="F14" s="299"/>
      <c r="G14" s="299"/>
      <c r="H14" s="299"/>
      <c r="I14" s="299"/>
      <c r="J14" s="299"/>
      <c r="K14" s="299"/>
      <c r="L14" s="300"/>
      <c r="M14" s="301"/>
      <c r="N14" s="299"/>
      <c r="O14" s="299"/>
      <c r="P14" s="300"/>
      <c r="Q14" s="246"/>
      <c r="R14" s="246"/>
      <c r="S14" s="246"/>
      <c r="T14" s="246"/>
      <c r="U14" s="246"/>
      <c r="V14" s="246"/>
      <c r="W14" s="246"/>
      <c r="X14" s="246"/>
      <c r="Y14" s="246"/>
      <c r="Z14" s="246"/>
      <c r="AA14" s="246"/>
      <c r="AB14" s="246"/>
    </row>
    <row r="15" spans="1:28" s="151" customFormat="1" ht="24" customHeight="1" thickBot="1" x14ac:dyDescent="0.25">
      <c r="A15" s="410" t="s">
        <v>188</v>
      </c>
      <c r="B15" s="411"/>
      <c r="C15" s="298"/>
      <c r="D15" s="299"/>
      <c r="E15" s="299"/>
      <c r="F15" s="299"/>
      <c r="G15" s="299"/>
      <c r="H15" s="299"/>
      <c r="I15" s="299"/>
      <c r="J15" s="299"/>
      <c r="K15" s="299"/>
      <c r="L15" s="300"/>
      <c r="M15" s="301"/>
      <c r="N15" s="299"/>
      <c r="O15" s="299"/>
      <c r="P15" s="300"/>
      <c r="Q15" s="246"/>
      <c r="R15" s="246"/>
      <c r="S15" s="246"/>
      <c r="T15" s="246"/>
      <c r="U15" s="246"/>
      <c r="V15" s="246"/>
      <c r="W15" s="246"/>
      <c r="X15" s="246"/>
      <c r="Y15" s="246"/>
      <c r="Z15" s="246"/>
      <c r="AA15" s="246"/>
      <c r="AB15" s="246"/>
    </row>
    <row r="16" spans="1:28" s="151" customFormat="1" ht="24" customHeight="1" thickBot="1" x14ac:dyDescent="0.25">
      <c r="A16" s="410" t="s">
        <v>188</v>
      </c>
      <c r="B16" s="411"/>
      <c r="C16" s="302"/>
      <c r="D16" s="303"/>
      <c r="E16" s="303"/>
      <c r="F16" s="303"/>
      <c r="G16" s="303"/>
      <c r="H16" s="303"/>
      <c r="I16" s="303"/>
      <c r="J16" s="303"/>
      <c r="K16" s="303"/>
      <c r="L16" s="304"/>
      <c r="M16" s="305"/>
      <c r="N16" s="303"/>
      <c r="O16" s="303"/>
      <c r="P16" s="304"/>
      <c r="Q16" s="246"/>
      <c r="R16" s="246"/>
      <c r="S16" s="246"/>
      <c r="T16" s="246"/>
      <c r="U16" s="246"/>
      <c r="V16" s="246"/>
      <c r="W16" s="246"/>
      <c r="X16" s="246"/>
      <c r="Y16" s="246"/>
      <c r="Z16" s="246"/>
      <c r="AA16" s="246"/>
      <c r="AB16" s="246"/>
    </row>
    <row r="17" spans="1:28" ht="24" customHeight="1" thickBot="1" x14ac:dyDescent="0.25">
      <c r="A17" s="419" t="s">
        <v>190</v>
      </c>
      <c r="B17" s="420"/>
      <c r="C17" s="362" t="str">
        <f t="shared" ref="C17:P17" si="1">IF(SUM(C7:C16)=0,"",SUM(C7:C16))</f>
        <v/>
      </c>
      <c r="D17" s="363" t="str">
        <f t="shared" si="1"/>
        <v/>
      </c>
      <c r="E17" s="363" t="str">
        <f t="shared" si="1"/>
        <v/>
      </c>
      <c r="F17" s="363" t="str">
        <f t="shared" si="1"/>
        <v/>
      </c>
      <c r="G17" s="363" t="str">
        <f t="shared" si="1"/>
        <v/>
      </c>
      <c r="H17" s="363" t="str">
        <f t="shared" si="1"/>
        <v/>
      </c>
      <c r="I17" s="363" t="str">
        <f t="shared" si="1"/>
        <v/>
      </c>
      <c r="J17" s="363" t="str">
        <f t="shared" si="1"/>
        <v/>
      </c>
      <c r="K17" s="363" t="str">
        <f t="shared" si="1"/>
        <v/>
      </c>
      <c r="L17" s="364" t="str">
        <f t="shared" si="1"/>
        <v/>
      </c>
      <c r="M17" s="365" t="str">
        <f t="shared" si="1"/>
        <v/>
      </c>
      <c r="N17" s="363" t="str">
        <f t="shared" si="1"/>
        <v/>
      </c>
      <c r="O17" s="363" t="str">
        <f t="shared" si="1"/>
        <v/>
      </c>
      <c r="P17" s="364" t="str">
        <f t="shared" si="1"/>
        <v/>
      </c>
    </row>
    <row r="18" spans="1:28" ht="24" customHeight="1" thickBot="1" x14ac:dyDescent="0.25">
      <c r="A18" s="408" t="s">
        <v>192</v>
      </c>
      <c r="B18" s="409"/>
      <c r="C18" s="366" t="str">
        <f>IF(COUNT(C7:C16)=0,"",COUNT(C7:C16))</f>
        <v/>
      </c>
      <c r="D18" s="366" t="str">
        <f t="shared" ref="D18:P18" si="2">IF(COUNT(D7:D16)=0,"",COUNT(D7:D16))</f>
        <v/>
      </c>
      <c r="E18" s="366" t="str">
        <f t="shared" si="2"/>
        <v/>
      </c>
      <c r="F18" s="366" t="str">
        <f t="shared" si="2"/>
        <v/>
      </c>
      <c r="G18" s="366" t="str">
        <f t="shared" si="2"/>
        <v/>
      </c>
      <c r="H18" s="366" t="str">
        <f t="shared" si="2"/>
        <v/>
      </c>
      <c r="I18" s="366" t="str">
        <f t="shared" si="2"/>
        <v/>
      </c>
      <c r="J18" s="366" t="str">
        <f t="shared" si="2"/>
        <v/>
      </c>
      <c r="K18" s="366" t="str">
        <f t="shared" si="2"/>
        <v/>
      </c>
      <c r="L18" s="366" t="str">
        <f t="shared" si="2"/>
        <v/>
      </c>
      <c r="M18" s="366" t="str">
        <f t="shared" si="2"/>
        <v/>
      </c>
      <c r="N18" s="366" t="str">
        <f t="shared" si="2"/>
        <v/>
      </c>
      <c r="O18" s="366" t="str">
        <f t="shared" si="2"/>
        <v/>
      </c>
      <c r="P18" s="367" t="str">
        <f t="shared" si="2"/>
        <v/>
      </c>
      <c r="R18" s="310"/>
      <c r="S18" s="71"/>
      <c r="T18" s="71"/>
      <c r="U18" s="71"/>
      <c r="V18" s="71"/>
      <c r="W18" s="71"/>
      <c r="X18" s="71"/>
      <c r="Y18" s="71"/>
      <c r="Z18" s="71"/>
      <c r="AA18" s="71"/>
      <c r="AB18" s="71"/>
    </row>
    <row r="19" spans="1:28" ht="24" customHeight="1" thickBot="1" x14ac:dyDescent="0.25">
      <c r="A19" s="314" t="s">
        <v>193</v>
      </c>
      <c r="B19" s="297">
        <v>2080</v>
      </c>
      <c r="C19" s="249"/>
      <c r="D19" s="249"/>
      <c r="E19" s="249"/>
      <c r="F19" s="249"/>
      <c r="G19" s="249"/>
      <c r="H19" s="249"/>
      <c r="I19" s="249"/>
      <c r="J19" s="249"/>
      <c r="K19" s="249"/>
      <c r="L19" s="249"/>
      <c r="M19" s="249"/>
      <c r="N19" s="249"/>
      <c r="O19" s="249"/>
      <c r="P19" s="249"/>
    </row>
    <row r="22" spans="1:28" x14ac:dyDescent="0.2">
      <c r="D22" s="370"/>
    </row>
  </sheetData>
  <sheetProtection password="C606" sheet="1" insertRows="0"/>
  <mergeCells count="15">
    <mergeCell ref="A16:B16"/>
    <mergeCell ref="A8:B8"/>
    <mergeCell ref="A9:B9"/>
    <mergeCell ref="A10:B10"/>
    <mergeCell ref="A11:B11"/>
    <mergeCell ref="A18:B18"/>
    <mergeCell ref="A12:B12"/>
    <mergeCell ref="A13:B13"/>
    <mergeCell ref="A14:B14"/>
    <mergeCell ref="A15:B15"/>
    <mergeCell ref="A1:B1"/>
    <mergeCell ref="A5:P5"/>
    <mergeCell ref="A2:B2"/>
    <mergeCell ref="A17:B17"/>
    <mergeCell ref="A7:B7"/>
  </mergeCells>
  <phoneticPr fontId="11" type="noConversion"/>
  <dataValidations disablePrompts="1" count="1">
    <dataValidation type="whole" operator="greaterThan" allowBlank="1" showInputMessage="1" showErrorMessage="1" errorTitle="Monatslöhne" error="Löhne sind in ganzen Franken einzugeben" sqref="C7:P16">
      <formula1>1</formula1>
    </dataValidation>
  </dataValidations>
  <printOptions horizontalCentered="1"/>
  <pageMargins left="0.19685039370078741" right="0.19685039370078741" top="0.39370078740157483" bottom="0.39370078740157483" header="0.19685039370078741" footer="0.19685039370078741"/>
  <pageSetup paperSize="9" scale="95" orientation="landscape" r:id="rId1"/>
  <headerFooter alignWithMargins="0">
    <oddFooter>&amp;L&amp;8&amp;F / EIT.swiss&amp;C
&amp;R&amp;"Arial,Fett"Seite &amp;P/&amp;N    &amp;A</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workbookViewId="0">
      <selection activeCell="A3" sqref="A3:D3"/>
    </sheetView>
  </sheetViews>
  <sheetFormatPr baseColWidth="10" defaultRowHeight="12.75" x14ac:dyDescent="0.2"/>
  <cols>
    <col min="1" max="1" width="11.42578125" style="20"/>
    <col min="2" max="2" width="25.42578125" style="20" customWidth="1"/>
    <col min="3" max="3" width="7.7109375" style="20" customWidth="1"/>
    <col min="4" max="4" width="8.85546875" style="18" bestFit="1" customWidth="1"/>
    <col min="5" max="5" width="7.7109375" style="18" customWidth="1"/>
    <col min="6" max="7" width="12" style="18" customWidth="1"/>
    <col min="8" max="16384" width="11.42578125" style="20"/>
  </cols>
  <sheetData>
    <row r="1" spans="1:9" ht="50.1" customHeight="1" x14ac:dyDescent="0.2">
      <c r="A1" s="438" t="s">
        <v>4</v>
      </c>
      <c r="B1" s="439"/>
      <c r="C1" s="439"/>
      <c r="D1" s="439"/>
      <c r="E1" s="65" t="s">
        <v>5</v>
      </c>
      <c r="F1" s="245" t="s">
        <v>87</v>
      </c>
      <c r="G1" s="245" t="s">
        <v>88</v>
      </c>
      <c r="H1" s="19"/>
      <c r="I1" s="19"/>
    </row>
    <row r="2" spans="1:9" ht="24" customHeight="1" x14ac:dyDescent="0.2">
      <c r="A2" s="441" t="s">
        <v>172</v>
      </c>
      <c r="B2" s="442"/>
      <c r="C2" s="442"/>
      <c r="D2" s="442"/>
      <c r="E2" s="443"/>
      <c r="F2" s="171">
        <v>1</v>
      </c>
      <c r="G2" s="171">
        <v>1</v>
      </c>
    </row>
    <row r="3" spans="1:9" ht="24" customHeight="1" x14ac:dyDescent="0.2">
      <c r="A3" s="440" t="s">
        <v>173</v>
      </c>
      <c r="B3" s="440"/>
      <c r="C3" s="440"/>
      <c r="D3" s="440"/>
      <c r="E3" s="172"/>
      <c r="F3" s="171"/>
      <c r="G3" s="171">
        <f>G2*$E$3</f>
        <v>0</v>
      </c>
    </row>
    <row r="4" spans="1:9" ht="24" customHeight="1" thickBot="1" x14ac:dyDescent="0.25">
      <c r="A4" s="437" t="s">
        <v>174</v>
      </c>
      <c r="B4" s="437"/>
      <c r="C4" s="437"/>
      <c r="D4" s="437"/>
      <c r="E4" s="175"/>
      <c r="F4" s="26">
        <f>F2*E4</f>
        <v>0</v>
      </c>
      <c r="G4" s="26"/>
    </row>
    <row r="5" spans="1:9" ht="24" customHeight="1" thickBot="1" x14ac:dyDescent="0.25">
      <c r="A5" s="434" t="s">
        <v>6</v>
      </c>
      <c r="B5" s="435"/>
      <c r="C5" s="435"/>
      <c r="D5" s="435"/>
      <c r="E5" s="436"/>
      <c r="F5" s="176">
        <f>SUM(F2:F4)</f>
        <v>1</v>
      </c>
      <c r="G5" s="176">
        <f>SUM(G2:G4)</f>
        <v>1</v>
      </c>
    </row>
    <row r="6" spans="1:9" ht="24" customHeight="1" thickBot="1" x14ac:dyDescent="0.25">
      <c r="A6" s="428" t="s">
        <v>186</v>
      </c>
      <c r="B6" s="428"/>
      <c r="C6" s="428"/>
      <c r="D6" s="428"/>
      <c r="E6" s="177"/>
      <c r="F6" s="176">
        <f>F5*$E$6</f>
        <v>0</v>
      </c>
      <c r="G6" s="176">
        <f>G5*$E$6</f>
        <v>0</v>
      </c>
    </row>
    <row r="7" spans="1:9" ht="24" customHeight="1" thickBot="1" x14ac:dyDescent="0.25">
      <c r="A7" s="434" t="s">
        <v>179</v>
      </c>
      <c r="B7" s="435"/>
      <c r="C7" s="435"/>
      <c r="D7" s="435"/>
      <c r="E7" s="436"/>
      <c r="F7" s="174">
        <f>SUM(F5:F6)</f>
        <v>1</v>
      </c>
      <c r="G7" s="174">
        <f>SUM(G5:G6)</f>
        <v>1</v>
      </c>
    </row>
    <row r="8" spans="1:9" ht="24" customHeight="1" x14ac:dyDescent="0.2">
      <c r="A8" s="429" t="s">
        <v>180</v>
      </c>
      <c r="B8" s="430"/>
      <c r="C8" s="430"/>
      <c r="D8" s="430"/>
      <c r="E8" s="173"/>
      <c r="F8" s="25">
        <f>F7*$E$8</f>
        <v>0</v>
      </c>
      <c r="G8" s="25">
        <f>G7*$E$8</f>
        <v>0</v>
      </c>
    </row>
    <row r="9" spans="1:9" ht="24" customHeight="1" thickBot="1" x14ac:dyDescent="0.25">
      <c r="A9" s="431" t="s">
        <v>7</v>
      </c>
      <c r="B9" s="432"/>
      <c r="C9" s="432"/>
      <c r="D9" s="432"/>
      <c r="E9" s="433"/>
      <c r="F9" s="26">
        <f>SUM(F7:F8)</f>
        <v>1</v>
      </c>
      <c r="G9" s="26">
        <f>SUM(G7:G8)</f>
        <v>1</v>
      </c>
    </row>
    <row r="10" spans="1:9" s="15" customFormat="1" ht="27" thickBot="1" x14ac:dyDescent="0.25">
      <c r="A10" s="46"/>
      <c r="B10" s="46"/>
      <c r="C10" s="425" t="s">
        <v>94</v>
      </c>
      <c r="D10" s="426"/>
      <c r="E10" s="427"/>
      <c r="F10" s="169">
        <f>SUM(F9)</f>
        <v>1</v>
      </c>
      <c r="G10" s="170">
        <f>SUM(G9)</f>
        <v>1</v>
      </c>
      <c r="H10" s="64"/>
    </row>
    <row r="11" spans="1:9" s="44" customFormat="1" ht="11.25" customHeight="1" x14ac:dyDescent="0.35">
      <c r="A11" s="49"/>
      <c r="B11" s="43"/>
      <c r="C11" s="47"/>
      <c r="F11" s="48"/>
      <c r="G11" s="48"/>
    </row>
    <row r="12" spans="1:9" s="44" customFormat="1" ht="11.25" customHeight="1" x14ac:dyDescent="0.35">
      <c r="A12" s="49"/>
      <c r="B12" s="43"/>
      <c r="C12" s="50"/>
      <c r="F12" s="48"/>
      <c r="G12" s="48"/>
    </row>
    <row r="13" spans="1:9" ht="24" customHeight="1" thickBot="1" x14ac:dyDescent="0.25">
      <c r="A13" s="51"/>
      <c r="B13" s="181" t="s">
        <v>95</v>
      </c>
      <c r="C13" s="61"/>
      <c r="D13" s="181" t="s">
        <v>86</v>
      </c>
      <c r="E13" s="182">
        <f>-C13+1</f>
        <v>1</v>
      </c>
      <c r="F13" s="62">
        <f>F10*C13</f>
        <v>0</v>
      </c>
      <c r="G13" s="108">
        <f>G10*E13</f>
        <v>1</v>
      </c>
    </row>
    <row r="14" spans="1:9" s="45" customFormat="1" ht="27" thickBot="1" x14ac:dyDescent="0.25">
      <c r="B14" s="423" t="s">
        <v>175</v>
      </c>
      <c r="C14" s="423"/>
      <c r="D14" s="423"/>
      <c r="E14" s="423"/>
      <c r="F14" s="424"/>
      <c r="G14" s="109">
        <f>SUM(F13:G13)</f>
        <v>1</v>
      </c>
      <c r="H14" s="63"/>
    </row>
    <row r="15" spans="1:9" s="44" customFormat="1" ht="11.25" customHeight="1" x14ac:dyDescent="0.35">
      <c r="A15" s="49"/>
      <c r="B15" s="43"/>
      <c r="C15" s="50"/>
      <c r="F15" s="48"/>
      <c r="G15" s="48"/>
    </row>
    <row r="16" spans="1:9" ht="24" customHeight="1" thickBot="1" x14ac:dyDescent="0.25">
      <c r="A16" s="51"/>
      <c r="B16" s="368" t="s">
        <v>96</v>
      </c>
      <c r="C16" s="61"/>
      <c r="D16" s="181" t="s">
        <v>97</v>
      </c>
      <c r="E16" s="183">
        <f>-C16+1</f>
        <v>1</v>
      </c>
      <c r="F16" s="62">
        <f>F10*E16</f>
        <v>1</v>
      </c>
      <c r="G16" s="108">
        <f>G10*C16</f>
        <v>0</v>
      </c>
    </row>
    <row r="17" spans="1:9" s="45" customFormat="1" ht="27" thickBot="1" x14ac:dyDescent="0.25">
      <c r="B17" s="423" t="s">
        <v>176</v>
      </c>
      <c r="C17" s="423"/>
      <c r="D17" s="423"/>
      <c r="E17" s="423"/>
      <c r="F17" s="424"/>
      <c r="G17" s="109">
        <f>SUM(F16:G16)</f>
        <v>1</v>
      </c>
      <c r="H17" s="63"/>
    </row>
    <row r="18" spans="1:9" x14ac:dyDescent="0.2">
      <c r="A18" s="22"/>
      <c r="B18" s="22"/>
      <c r="C18" s="23"/>
      <c r="D18" s="27"/>
      <c r="E18" s="24"/>
      <c r="F18" s="24"/>
      <c r="G18" s="24"/>
      <c r="H18" s="28"/>
      <c r="I18" s="28"/>
    </row>
    <row r="19" spans="1:9" x14ac:dyDescent="0.2">
      <c r="A19" s="29"/>
      <c r="B19" s="22"/>
      <c r="C19" s="22"/>
      <c r="D19" s="30"/>
      <c r="E19" s="30"/>
      <c r="F19" s="30"/>
      <c r="G19" s="30"/>
      <c r="H19" s="14"/>
      <c r="I19" s="31"/>
    </row>
    <row r="20" spans="1:9" x14ac:dyDescent="0.2">
      <c r="A20" s="22"/>
      <c r="B20" s="22"/>
      <c r="C20" s="32"/>
      <c r="D20" s="33"/>
      <c r="E20" s="34"/>
      <c r="F20" s="34"/>
      <c r="G20" s="34"/>
      <c r="H20" s="35"/>
      <c r="I20" s="36"/>
    </row>
    <row r="21" spans="1:9" x14ac:dyDescent="0.2">
      <c r="A21" s="37"/>
      <c r="B21" s="37"/>
      <c r="C21" s="38"/>
      <c r="D21" s="39"/>
      <c r="E21" s="40"/>
      <c r="F21" s="40"/>
      <c r="G21" s="40"/>
      <c r="H21" s="41"/>
      <c r="I21" s="41"/>
    </row>
    <row r="22" spans="1:9" x14ac:dyDescent="0.2">
      <c r="A22" s="37"/>
      <c r="B22" s="37"/>
      <c r="C22" s="38"/>
      <c r="D22" s="39"/>
      <c r="E22" s="40"/>
      <c r="F22" s="40"/>
      <c r="G22" s="40"/>
      <c r="H22" s="42"/>
      <c r="I22" s="41"/>
    </row>
  </sheetData>
  <sheetProtection password="C606" sheet="1" objects="1" scenarios="1"/>
  <mergeCells count="12">
    <mergeCell ref="A4:D4"/>
    <mergeCell ref="A1:D1"/>
    <mergeCell ref="B14:F14"/>
    <mergeCell ref="A3:D3"/>
    <mergeCell ref="A5:E5"/>
    <mergeCell ref="A2:E2"/>
    <mergeCell ref="B17:F17"/>
    <mergeCell ref="C10:E10"/>
    <mergeCell ref="A6:D6"/>
    <mergeCell ref="A8:D8"/>
    <mergeCell ref="A9:E9"/>
    <mergeCell ref="A7:E7"/>
  </mergeCells>
  <phoneticPr fontId="11" type="noConversion"/>
  <printOptions horizontalCentered="1"/>
  <pageMargins left="3.937007874015748E-2" right="3.937007874015748E-2" top="0.78740157480314965" bottom="0.31496062992125984" header="0.82677165354330717" footer="0.35433070866141736"/>
  <pageSetup paperSize="9" scale="95" orientation="landscape" r:id="rId1"/>
  <headerFooter alignWithMargins="0">
    <oddFooter>&amp;L&amp;8&amp;F / EIT.swiss&amp;C
&amp;R&amp;"Arial,Fett"Seite &amp;P/&amp;N    &amp;A</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
  <sheetViews>
    <sheetView workbookViewId="0">
      <selection activeCell="A9" sqref="A9"/>
    </sheetView>
  </sheetViews>
  <sheetFormatPr baseColWidth="10" defaultRowHeight="12.75" x14ac:dyDescent="0.2"/>
  <cols>
    <col min="1" max="1" width="23.42578125" style="16" customWidth="1"/>
    <col min="2" max="2" width="7" style="9" customWidth="1"/>
    <col min="3" max="5" width="7.7109375" style="72" customWidth="1"/>
    <col min="6" max="10" width="7.7109375" style="13" customWidth="1"/>
    <col min="11" max="11" width="7.7109375" style="72" customWidth="1"/>
    <col min="12" max="12" width="7.7109375" style="13" customWidth="1"/>
    <col min="13" max="15" width="7.7109375" style="72" customWidth="1"/>
    <col min="16" max="16" width="7.7109375" style="296" customWidth="1"/>
    <col min="17" max="17" width="7.140625" style="53" customWidth="1"/>
    <col min="18" max="18" width="3" style="102" customWidth="1"/>
    <col min="19" max="19" width="11.42578125" style="102"/>
    <col min="20" max="29" width="11.42578125" style="53"/>
    <col min="30" max="16384" width="11.42578125" style="9"/>
  </cols>
  <sheetData>
    <row r="1" spans="1:29" s="75" customFormat="1" ht="90" customHeight="1" thickBot="1" x14ac:dyDescent="0.25">
      <c r="A1" s="153" t="s">
        <v>199</v>
      </c>
      <c r="B1" s="150" t="s">
        <v>111</v>
      </c>
      <c r="C1" s="143" t="str">
        <f>+Firmenstruktur!C1</f>
        <v>Elektro-Projektleiter (Chefmonteur)</v>
      </c>
      <c r="D1" s="142" t="str">
        <f>+Firmenstruktur!D1</f>
        <v>Elektro-Sicherheitsberater</v>
      </c>
      <c r="E1" s="142" t="str">
        <f>+Firmenstruktur!E1</f>
        <v>Spezialist</v>
      </c>
      <c r="F1" s="142" t="str">
        <f>+Firmenstruktur!F1</f>
        <v>Elektro-Teamleiter</v>
      </c>
      <c r="G1" s="142" t="str">
        <f>+Firmenstruktur!G1</f>
        <v>Elektro-Installateur
(EFZ)</v>
      </c>
      <c r="H1" s="142" t="str">
        <f>+Firmenstruktur!H1</f>
        <v>Telematiker
(EFZ)</v>
      </c>
      <c r="I1" s="142" t="str">
        <f>+Firmenstruktur!I1</f>
        <v>Elektroplaner
(EFZ)</v>
      </c>
      <c r="J1" s="142" t="str">
        <f>+Firmenstruktur!J1</f>
        <v>Montage-Elektriker
(EFZ)</v>
      </c>
      <c r="K1" s="189" t="str">
        <f>+Firmenstruktur!K1</f>
        <v>Monteur (ohne EFZ)</v>
      </c>
      <c r="L1" s="251" t="str">
        <f>+Firmenstruktur!L1</f>
        <v>Servicemonteur</v>
      </c>
      <c r="M1" s="188" t="str">
        <f>+Firmenstruktur!M1</f>
        <v>Lernende 1. Lehrjahr</v>
      </c>
      <c r="N1" s="189" t="str">
        <f>+Firmenstruktur!N1</f>
        <v>Lernende 2. Lehrjahr</v>
      </c>
      <c r="O1" s="189" t="str">
        <f>+Firmenstruktur!O1</f>
        <v>Lernende 3. Lehrjahr</v>
      </c>
      <c r="P1" s="187" t="str">
        <f>+Firmenstruktur!P1</f>
        <v>Lernende 4. Lehrjahr</v>
      </c>
      <c r="R1" s="136" t="s">
        <v>126</v>
      </c>
    </row>
    <row r="2" spans="1:29" ht="24" customHeight="1" thickBot="1" x14ac:dyDescent="0.25">
      <c r="A2" s="417" t="s">
        <v>197</v>
      </c>
      <c r="B2" s="418"/>
      <c r="C2" s="275">
        <f>IF(Firmenstruktur!C2="",0,Firmenstruktur!C2)</f>
        <v>0</v>
      </c>
      <c r="D2" s="276">
        <f>IF(Firmenstruktur!D2="",0,Firmenstruktur!D2)</f>
        <v>0</v>
      </c>
      <c r="E2" s="276">
        <f>IF(Firmenstruktur!E2="",0,Firmenstruktur!E2)</f>
        <v>0</v>
      </c>
      <c r="F2" s="276">
        <f>IF(Firmenstruktur!F2="",0,Firmenstruktur!F2)</f>
        <v>0</v>
      </c>
      <c r="G2" s="276">
        <f>IF(Firmenstruktur!G2="",0,Firmenstruktur!G2)</f>
        <v>0</v>
      </c>
      <c r="H2" s="276">
        <f>IF(Firmenstruktur!H2="",0,Firmenstruktur!H2)</f>
        <v>0</v>
      </c>
      <c r="I2" s="276">
        <f>IF(Firmenstruktur!I2="",0,Firmenstruktur!I2)</f>
        <v>0</v>
      </c>
      <c r="J2" s="276">
        <f>IF(Firmenstruktur!J2="",0,Firmenstruktur!J2)</f>
        <v>0</v>
      </c>
      <c r="K2" s="276">
        <f>IF(Firmenstruktur!K2="",0,Firmenstruktur!K2)</f>
        <v>0</v>
      </c>
      <c r="L2" s="277">
        <f>IF(Firmenstruktur!L2="",0,Firmenstruktur!L2)</f>
        <v>0</v>
      </c>
      <c r="M2" s="275">
        <f>IF(Firmenstruktur!M2="",0,Firmenstruktur!M2)</f>
        <v>0</v>
      </c>
      <c r="N2" s="276">
        <f>IF(Firmenstruktur!N2="",0,Firmenstruktur!N2)</f>
        <v>0</v>
      </c>
      <c r="O2" s="276">
        <f>IF(Firmenstruktur!O2="",0,Firmenstruktur!O2)</f>
        <v>0</v>
      </c>
      <c r="P2" s="277">
        <f>IF(Firmenstruktur!P2="",0,Firmenstruktur!P2)</f>
        <v>0</v>
      </c>
      <c r="Q2" s="100"/>
      <c r="R2" s="100"/>
      <c r="S2" s="100"/>
      <c r="T2" s="100"/>
      <c r="U2" s="100"/>
      <c r="V2" s="100"/>
      <c r="W2" s="100"/>
      <c r="X2" s="100"/>
      <c r="Y2" s="100"/>
      <c r="Z2" s="100"/>
      <c r="AA2" s="100"/>
      <c r="AB2" s="100"/>
      <c r="AC2" s="100"/>
    </row>
    <row r="3" spans="1:29" ht="24" customHeight="1" x14ac:dyDescent="0.2">
      <c r="A3" s="110" t="s">
        <v>92</v>
      </c>
      <c r="B3" s="254"/>
      <c r="C3" s="272">
        <f>+$B3*C2</f>
        <v>0</v>
      </c>
      <c r="D3" s="273">
        <f t="shared" ref="D3:P3" si="0">+$B3*D2</f>
        <v>0</v>
      </c>
      <c r="E3" s="273">
        <f t="shared" si="0"/>
        <v>0</v>
      </c>
      <c r="F3" s="273">
        <f t="shared" si="0"/>
        <v>0</v>
      </c>
      <c r="G3" s="273">
        <f t="shared" si="0"/>
        <v>0</v>
      </c>
      <c r="H3" s="273">
        <f t="shared" si="0"/>
        <v>0</v>
      </c>
      <c r="I3" s="273">
        <f t="shared" si="0"/>
        <v>0</v>
      </c>
      <c r="J3" s="273">
        <f t="shared" si="0"/>
        <v>0</v>
      </c>
      <c r="K3" s="273">
        <f t="shared" si="0"/>
        <v>0</v>
      </c>
      <c r="L3" s="274">
        <f t="shared" si="0"/>
        <v>0</v>
      </c>
      <c r="M3" s="272">
        <f t="shared" si="0"/>
        <v>0</v>
      </c>
      <c r="N3" s="273">
        <f t="shared" si="0"/>
        <v>0</v>
      </c>
      <c r="O3" s="273">
        <f t="shared" si="0"/>
        <v>0</v>
      </c>
      <c r="P3" s="274">
        <f t="shared" si="0"/>
        <v>0</v>
      </c>
    </row>
    <row r="4" spans="1:29" ht="24" customHeight="1" x14ac:dyDescent="0.2">
      <c r="A4" s="448" t="s">
        <v>90</v>
      </c>
      <c r="B4" s="449"/>
      <c r="C4" s="205"/>
      <c r="D4" s="206"/>
      <c r="E4" s="206"/>
      <c r="F4" s="206"/>
      <c r="G4" s="206"/>
      <c r="H4" s="206"/>
      <c r="I4" s="206"/>
      <c r="J4" s="206"/>
      <c r="K4" s="206"/>
      <c r="L4" s="255"/>
      <c r="M4" s="205"/>
      <c r="N4" s="206"/>
      <c r="O4" s="206"/>
      <c r="P4" s="255"/>
      <c r="Q4" s="101"/>
      <c r="R4" s="87"/>
      <c r="S4" s="87"/>
      <c r="T4" s="101"/>
      <c r="U4" s="101"/>
      <c r="V4" s="101"/>
      <c r="W4" s="101"/>
      <c r="X4" s="101"/>
      <c r="Y4" s="101"/>
      <c r="Z4" s="101"/>
      <c r="AA4" s="101"/>
      <c r="AB4" s="101"/>
      <c r="AC4" s="101"/>
    </row>
    <row r="5" spans="1:29" ht="24" customHeight="1" x14ac:dyDescent="0.2">
      <c r="A5" s="419" t="s">
        <v>6</v>
      </c>
      <c r="B5" s="420"/>
      <c r="C5" s="207">
        <f>+C3+C4+C2</f>
        <v>0</v>
      </c>
      <c r="D5" s="208">
        <f t="shared" ref="D5:P5" si="1">+D3+D4+D2</f>
        <v>0</v>
      </c>
      <c r="E5" s="208">
        <f t="shared" si="1"/>
        <v>0</v>
      </c>
      <c r="F5" s="208">
        <f t="shared" si="1"/>
        <v>0</v>
      </c>
      <c r="G5" s="208">
        <f t="shared" si="1"/>
        <v>0</v>
      </c>
      <c r="H5" s="208">
        <f t="shared" si="1"/>
        <v>0</v>
      </c>
      <c r="I5" s="208">
        <f t="shared" si="1"/>
        <v>0</v>
      </c>
      <c r="J5" s="208">
        <f t="shared" si="1"/>
        <v>0</v>
      </c>
      <c r="K5" s="208">
        <f t="shared" si="1"/>
        <v>0</v>
      </c>
      <c r="L5" s="209">
        <f t="shared" si="1"/>
        <v>0</v>
      </c>
      <c r="M5" s="207">
        <f t="shared" si="1"/>
        <v>0</v>
      </c>
      <c r="N5" s="208">
        <f t="shared" si="1"/>
        <v>0</v>
      </c>
      <c r="O5" s="208">
        <f t="shared" si="1"/>
        <v>0</v>
      </c>
      <c r="P5" s="209">
        <f t="shared" si="1"/>
        <v>0</v>
      </c>
    </row>
    <row r="6" spans="1:29" ht="24" customHeight="1" x14ac:dyDescent="0.2">
      <c r="A6" s="110" t="s">
        <v>91</v>
      </c>
      <c r="B6" s="254"/>
      <c r="C6" s="210">
        <f>+$B6*C5</f>
        <v>0</v>
      </c>
      <c r="D6" s="211">
        <f t="shared" ref="D6:P6" si="2">+$B6*D5</f>
        <v>0</v>
      </c>
      <c r="E6" s="211">
        <f t="shared" si="2"/>
        <v>0</v>
      </c>
      <c r="F6" s="211">
        <f t="shared" si="2"/>
        <v>0</v>
      </c>
      <c r="G6" s="211">
        <f t="shared" si="2"/>
        <v>0</v>
      </c>
      <c r="H6" s="211">
        <f t="shared" si="2"/>
        <v>0</v>
      </c>
      <c r="I6" s="211">
        <f t="shared" si="2"/>
        <v>0</v>
      </c>
      <c r="J6" s="211">
        <f t="shared" si="2"/>
        <v>0</v>
      </c>
      <c r="K6" s="211">
        <f t="shared" si="2"/>
        <v>0</v>
      </c>
      <c r="L6" s="212">
        <f t="shared" si="2"/>
        <v>0</v>
      </c>
      <c r="M6" s="210">
        <f t="shared" si="2"/>
        <v>0</v>
      </c>
      <c r="N6" s="211">
        <f t="shared" si="2"/>
        <v>0</v>
      </c>
      <c r="O6" s="211">
        <f t="shared" si="2"/>
        <v>0</v>
      </c>
      <c r="P6" s="212">
        <f t="shared" si="2"/>
        <v>0</v>
      </c>
    </row>
    <row r="7" spans="1:29" ht="24" customHeight="1" x14ac:dyDescent="0.2">
      <c r="A7" s="110" t="s">
        <v>185</v>
      </c>
      <c r="B7" s="254"/>
      <c r="C7" s="210">
        <f>+$B7*C5</f>
        <v>0</v>
      </c>
      <c r="D7" s="211">
        <f t="shared" ref="D7:P7" si="3">+$B7*D5</f>
        <v>0</v>
      </c>
      <c r="E7" s="211">
        <f t="shared" si="3"/>
        <v>0</v>
      </c>
      <c r="F7" s="211">
        <f t="shared" si="3"/>
        <v>0</v>
      </c>
      <c r="G7" s="211">
        <f t="shared" si="3"/>
        <v>0</v>
      </c>
      <c r="H7" s="211">
        <f t="shared" si="3"/>
        <v>0</v>
      </c>
      <c r="I7" s="211">
        <f t="shared" si="3"/>
        <v>0</v>
      </c>
      <c r="J7" s="211">
        <f t="shared" si="3"/>
        <v>0</v>
      </c>
      <c r="K7" s="211">
        <f t="shared" si="3"/>
        <v>0</v>
      </c>
      <c r="L7" s="212">
        <f t="shared" si="3"/>
        <v>0</v>
      </c>
      <c r="M7" s="210">
        <f t="shared" si="3"/>
        <v>0</v>
      </c>
      <c r="N7" s="211">
        <f t="shared" si="3"/>
        <v>0</v>
      </c>
      <c r="O7" s="211">
        <f t="shared" si="3"/>
        <v>0</v>
      </c>
      <c r="P7" s="212">
        <f t="shared" si="3"/>
        <v>0</v>
      </c>
    </row>
    <row r="8" spans="1:29" ht="24" customHeight="1" x14ac:dyDescent="0.2">
      <c r="A8" s="446" t="s">
        <v>179</v>
      </c>
      <c r="B8" s="447"/>
      <c r="C8" s="213">
        <f>+C7+C6+C5</f>
        <v>0</v>
      </c>
      <c r="D8" s="214">
        <f t="shared" ref="D8:P8" si="4">+D7+D6+D5</f>
        <v>0</v>
      </c>
      <c r="E8" s="214">
        <f t="shared" si="4"/>
        <v>0</v>
      </c>
      <c r="F8" s="214">
        <f t="shared" si="4"/>
        <v>0</v>
      </c>
      <c r="G8" s="214">
        <f t="shared" si="4"/>
        <v>0</v>
      </c>
      <c r="H8" s="214">
        <f t="shared" si="4"/>
        <v>0</v>
      </c>
      <c r="I8" s="214">
        <f t="shared" si="4"/>
        <v>0</v>
      </c>
      <c r="J8" s="214">
        <f t="shared" si="4"/>
        <v>0</v>
      </c>
      <c r="K8" s="214">
        <f t="shared" si="4"/>
        <v>0</v>
      </c>
      <c r="L8" s="215">
        <f t="shared" si="4"/>
        <v>0</v>
      </c>
      <c r="M8" s="213">
        <f t="shared" si="4"/>
        <v>0</v>
      </c>
      <c r="N8" s="214">
        <f t="shared" si="4"/>
        <v>0</v>
      </c>
      <c r="O8" s="214">
        <f t="shared" si="4"/>
        <v>0</v>
      </c>
      <c r="P8" s="215">
        <f t="shared" si="4"/>
        <v>0</v>
      </c>
    </row>
    <row r="9" spans="1:29" ht="24" customHeight="1" thickBot="1" x14ac:dyDescent="0.25">
      <c r="A9" s="110" t="s">
        <v>180</v>
      </c>
      <c r="B9" s="254"/>
      <c r="C9" s="258">
        <f>+$B9*C8</f>
        <v>0</v>
      </c>
      <c r="D9" s="259">
        <f t="shared" ref="D9:P9" si="5">+$B9*D8</f>
        <v>0</v>
      </c>
      <c r="E9" s="259">
        <f t="shared" si="5"/>
        <v>0</v>
      </c>
      <c r="F9" s="259">
        <f t="shared" si="5"/>
        <v>0</v>
      </c>
      <c r="G9" s="259">
        <f t="shared" si="5"/>
        <v>0</v>
      </c>
      <c r="H9" s="259">
        <f t="shared" si="5"/>
        <v>0</v>
      </c>
      <c r="I9" s="259">
        <f t="shared" si="5"/>
        <v>0</v>
      </c>
      <c r="J9" s="259">
        <f t="shared" si="5"/>
        <v>0</v>
      </c>
      <c r="K9" s="259">
        <f t="shared" si="5"/>
        <v>0</v>
      </c>
      <c r="L9" s="261">
        <f t="shared" si="5"/>
        <v>0</v>
      </c>
      <c r="M9" s="258">
        <f t="shared" si="5"/>
        <v>0</v>
      </c>
      <c r="N9" s="259">
        <f t="shared" si="5"/>
        <v>0</v>
      </c>
      <c r="O9" s="259">
        <f t="shared" si="5"/>
        <v>0</v>
      </c>
      <c r="P9" s="261">
        <f t="shared" si="5"/>
        <v>0</v>
      </c>
    </row>
    <row r="10" spans="1:29" ht="24" customHeight="1" thickBot="1" x14ac:dyDescent="0.25">
      <c r="A10" s="444" t="s">
        <v>93</v>
      </c>
      <c r="B10" s="445"/>
      <c r="C10" s="262">
        <f>+C9+C8</f>
        <v>0</v>
      </c>
      <c r="D10" s="263">
        <f t="shared" ref="D10:P10" si="6">+D9+D8</f>
        <v>0</v>
      </c>
      <c r="E10" s="263">
        <f t="shared" si="6"/>
        <v>0</v>
      </c>
      <c r="F10" s="263">
        <f t="shared" si="6"/>
        <v>0</v>
      </c>
      <c r="G10" s="263">
        <f t="shared" si="6"/>
        <v>0</v>
      </c>
      <c r="H10" s="263">
        <f t="shared" si="6"/>
        <v>0</v>
      </c>
      <c r="I10" s="263">
        <f t="shared" si="6"/>
        <v>0</v>
      </c>
      <c r="J10" s="263">
        <f t="shared" si="6"/>
        <v>0</v>
      </c>
      <c r="K10" s="263">
        <f t="shared" si="6"/>
        <v>0</v>
      </c>
      <c r="L10" s="264">
        <f t="shared" si="6"/>
        <v>0</v>
      </c>
      <c r="M10" s="262">
        <f t="shared" si="6"/>
        <v>0</v>
      </c>
      <c r="N10" s="263">
        <f t="shared" si="6"/>
        <v>0</v>
      </c>
      <c r="O10" s="263">
        <f t="shared" si="6"/>
        <v>0</v>
      </c>
      <c r="P10" s="264">
        <f t="shared" si="6"/>
        <v>0</v>
      </c>
    </row>
    <row r="11" spans="1:29" ht="14.45" customHeight="1" x14ac:dyDescent="0.2"/>
  </sheetData>
  <sheetProtection password="C606" sheet="1" objects="1" scenarios="1"/>
  <mergeCells count="5">
    <mergeCell ref="A10:B10"/>
    <mergeCell ref="A2:B2"/>
    <mergeCell ref="A5:B5"/>
    <mergeCell ref="A8:B8"/>
    <mergeCell ref="A4:B4"/>
  </mergeCells>
  <phoneticPr fontId="11" type="noConversion"/>
  <dataValidations count="1">
    <dataValidation operator="notEqual" allowBlank="1" showInputMessage="1" showErrorMessage="1" sqref="B6"/>
  </dataValidations>
  <printOptions horizontalCentered="1"/>
  <pageMargins left="3.937007874015748E-2" right="3.937007874015748E-2" top="0.78740157480314965" bottom="0.31496062992125984" header="0.82677165354330717" footer="0.35433070866141736"/>
  <pageSetup paperSize="9" scale="95" orientation="landscape" r:id="rId1"/>
  <headerFooter alignWithMargins="0">
    <oddFooter>&amp;L&amp;8&amp;F / EIT.swiss&amp;C
&amp;R&amp;"Arial,Fett"Seite &amp;P/&amp;N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workbookViewId="0">
      <selection activeCell="S12" sqref="S12"/>
    </sheetView>
  </sheetViews>
  <sheetFormatPr baseColWidth="10" defaultRowHeight="11.25" x14ac:dyDescent="0.2"/>
  <cols>
    <col min="1" max="1" width="22.85546875" style="9" customWidth="1"/>
    <col min="2" max="2" width="6.85546875" style="72" customWidth="1"/>
    <col min="3" max="6" width="6.85546875" style="11" customWidth="1"/>
    <col min="7" max="10" width="6.85546875" style="9" customWidth="1"/>
    <col min="11" max="11" width="6.85546875" style="11" customWidth="1"/>
    <col min="12" max="15" width="6.85546875" style="9" customWidth="1"/>
    <col min="16" max="16" width="6" style="9" customWidth="1"/>
    <col min="17" max="17" width="11.140625" style="9" customWidth="1"/>
    <col min="18" max="18" width="7.7109375" style="9" customWidth="1"/>
    <col min="19" max="19" width="9.28515625" style="9" customWidth="1"/>
    <col min="20" max="20" width="3.28515625" style="139" bestFit="1" customWidth="1"/>
    <col min="21" max="22" width="6.85546875" style="9" customWidth="1"/>
    <col min="23" max="16384" width="11.42578125" style="9"/>
  </cols>
  <sheetData>
    <row r="1" spans="1:20" s="75" customFormat="1" ht="90" customHeight="1" thickBot="1" x14ac:dyDescent="0.25">
      <c r="A1" s="141" t="s">
        <v>183</v>
      </c>
      <c r="B1" s="319"/>
      <c r="C1" s="320"/>
      <c r="D1" s="142" t="str">
        <f>+Firmenstruktur!E1</f>
        <v>Spezialist</v>
      </c>
      <c r="E1" s="142" t="str">
        <f>+Firmenstruktur!F1</f>
        <v>Elektro-Teamleiter</v>
      </c>
      <c r="F1" s="142" t="str">
        <f>+Firmenstruktur!G1</f>
        <v>Elektro-Installateur
(EFZ)</v>
      </c>
      <c r="G1" s="142" t="str">
        <f>+Firmenstruktur!H1</f>
        <v>Telematiker
(EFZ)</v>
      </c>
      <c r="H1" s="320"/>
      <c r="I1" s="142" t="str">
        <f>+Firmenstruktur!J1</f>
        <v>Montage-Elektriker
(EFZ)</v>
      </c>
      <c r="J1" s="142" t="str">
        <f>+Firmenstruktur!K1</f>
        <v>Monteur (ohne EFZ)</v>
      </c>
      <c r="K1" s="321"/>
      <c r="L1" s="143" t="str">
        <f>+Firmenstruktur!M1</f>
        <v>Lernende 1. Lehrjahr</v>
      </c>
      <c r="M1" s="142" t="str">
        <f>+Firmenstruktur!N1</f>
        <v>Lernende 2. Lehrjahr</v>
      </c>
      <c r="N1" s="142" t="str">
        <f>+Firmenstruktur!O1</f>
        <v>Lernende 3. Lehrjahr</v>
      </c>
      <c r="O1" s="142" t="str">
        <f>+Firmenstruktur!P1</f>
        <v>Lernende 4. Lehrjahr</v>
      </c>
      <c r="P1" s="157" t="s">
        <v>122</v>
      </c>
      <c r="Q1" s="455" t="s">
        <v>194</v>
      </c>
      <c r="R1" s="456"/>
      <c r="T1" s="136" t="s">
        <v>127</v>
      </c>
    </row>
    <row r="2" spans="1:20" s="7" customFormat="1" ht="17.100000000000001" customHeight="1" thickBot="1" x14ac:dyDescent="0.25">
      <c r="A2" s="315" t="s">
        <v>103</v>
      </c>
      <c r="B2" s="226"/>
      <c r="C2" s="226"/>
      <c r="D2" s="226"/>
      <c r="E2" s="226"/>
      <c r="F2" s="226"/>
      <c r="G2" s="226"/>
      <c r="H2" s="226"/>
      <c r="I2" s="226"/>
      <c r="J2" s="227"/>
      <c r="K2" s="229"/>
      <c r="L2" s="228"/>
      <c r="M2" s="226"/>
      <c r="N2" s="226"/>
      <c r="O2" s="226"/>
      <c r="P2" s="244">
        <f>SUM(B2:O2)</f>
        <v>0</v>
      </c>
      <c r="Q2" s="292" t="str">
        <f>IF(($P2)=0,"",SUM(B2:K2)/P2)</f>
        <v/>
      </c>
      <c r="R2" s="293" t="str">
        <f>IF(($P2)=0,"",SUM(L2:O2)/P2)</f>
        <v/>
      </c>
      <c r="T2" s="137"/>
    </row>
    <row r="3" spans="1:20" s="124" customFormat="1" ht="26.1" customHeight="1" thickBot="1" x14ac:dyDescent="0.25">
      <c r="C3" s="125"/>
      <c r="D3" s="125"/>
      <c r="E3" s="125"/>
      <c r="F3" s="126"/>
      <c r="K3" s="125"/>
      <c r="O3" s="148"/>
      <c r="P3" s="127"/>
      <c r="T3" s="138"/>
    </row>
    <row r="4" spans="1:20" s="75" customFormat="1" ht="30" customHeight="1" thickBot="1" x14ac:dyDescent="0.25">
      <c r="A4" s="457" t="s">
        <v>184</v>
      </c>
      <c r="B4" s="458"/>
      <c r="C4" s="458"/>
      <c r="D4" s="458"/>
      <c r="E4" s="458"/>
      <c r="F4" s="458"/>
      <c r="G4" s="458"/>
      <c r="H4" s="458"/>
      <c r="I4" s="458"/>
      <c r="J4" s="458"/>
      <c r="K4" s="458"/>
      <c r="L4" s="458"/>
      <c r="M4" s="458"/>
      <c r="N4" s="458"/>
      <c r="O4" s="459"/>
      <c r="T4" s="454" t="s">
        <v>128</v>
      </c>
    </row>
    <row r="5" spans="1:20" s="7" customFormat="1" ht="17.100000000000001" customHeight="1" x14ac:dyDescent="0.2">
      <c r="A5" s="144" t="s">
        <v>84</v>
      </c>
      <c r="B5" s="198"/>
      <c r="C5" s="198"/>
      <c r="D5" s="198"/>
      <c r="E5" s="198"/>
      <c r="F5" s="198"/>
      <c r="G5" s="198"/>
      <c r="H5" s="198"/>
      <c r="I5" s="198"/>
      <c r="J5" s="198"/>
      <c r="K5" s="199"/>
      <c r="L5" s="200"/>
      <c r="M5" s="198"/>
      <c r="N5" s="198"/>
      <c r="O5" s="199"/>
      <c r="P5" s="10"/>
      <c r="Q5" s="123"/>
      <c r="T5" s="454"/>
    </row>
    <row r="6" spans="1:20" s="7" customFormat="1" ht="17.100000000000001" customHeight="1" x14ac:dyDescent="0.2">
      <c r="A6" s="145" t="s">
        <v>85</v>
      </c>
      <c r="B6" s="201"/>
      <c r="C6" s="201"/>
      <c r="D6" s="201"/>
      <c r="E6" s="201"/>
      <c r="F6" s="201"/>
      <c r="G6" s="201"/>
      <c r="H6" s="201"/>
      <c r="I6" s="201"/>
      <c r="J6" s="201"/>
      <c r="K6" s="202"/>
      <c r="L6" s="203"/>
      <c r="M6" s="201"/>
      <c r="N6" s="201"/>
      <c r="O6" s="202"/>
      <c r="P6" s="10"/>
      <c r="Q6" s="123"/>
      <c r="T6" s="137"/>
    </row>
    <row r="7" spans="1:20" s="7" customFormat="1" ht="17.100000000000001" customHeight="1" x14ac:dyDescent="0.2">
      <c r="A7" s="145" t="s">
        <v>89</v>
      </c>
      <c r="B7" s="201"/>
      <c r="C7" s="201"/>
      <c r="D7" s="201"/>
      <c r="E7" s="201"/>
      <c r="F7" s="201"/>
      <c r="G7" s="201"/>
      <c r="H7" s="201"/>
      <c r="I7" s="201"/>
      <c r="J7" s="201"/>
      <c r="K7" s="202"/>
      <c r="L7" s="203"/>
      <c r="M7" s="201"/>
      <c r="N7" s="201"/>
      <c r="O7" s="202"/>
      <c r="P7" s="10"/>
      <c r="Q7" s="123"/>
      <c r="T7" s="137"/>
    </row>
    <row r="8" spans="1:20" ht="17.100000000000001" customHeight="1" x14ac:dyDescent="0.2">
      <c r="A8" s="145" t="s">
        <v>136</v>
      </c>
      <c r="B8" s="201"/>
      <c r="C8" s="201"/>
      <c r="D8" s="201"/>
      <c r="E8" s="201"/>
      <c r="F8" s="201"/>
      <c r="G8" s="201"/>
      <c r="H8" s="201"/>
      <c r="I8" s="201"/>
      <c r="J8" s="201"/>
      <c r="K8" s="202"/>
      <c r="L8" s="203"/>
      <c r="M8" s="201"/>
      <c r="N8" s="201"/>
      <c r="O8" s="202"/>
      <c r="P8" s="60"/>
      <c r="Q8" s="123"/>
    </row>
    <row r="9" spans="1:20" s="91" customFormat="1" ht="17.100000000000001" customHeight="1" thickBot="1" x14ac:dyDescent="0.25">
      <c r="A9" s="149" t="s">
        <v>195</v>
      </c>
      <c r="B9" s="222">
        <f>-B5-B6-B7-B8+IF(B2=0,0,1)</f>
        <v>0</v>
      </c>
      <c r="C9" s="222">
        <f t="shared" ref="C9:O9" si="0">-C5-C6-C7-C8+IF(C2=0,0,1)</f>
        <v>0</v>
      </c>
      <c r="D9" s="222">
        <f t="shared" si="0"/>
        <v>0</v>
      </c>
      <c r="E9" s="222">
        <f t="shared" si="0"/>
        <v>0</v>
      </c>
      <c r="F9" s="222">
        <f t="shared" si="0"/>
        <v>0</v>
      </c>
      <c r="G9" s="222">
        <f t="shared" si="0"/>
        <v>0</v>
      </c>
      <c r="H9" s="222">
        <f t="shared" si="0"/>
        <v>0</v>
      </c>
      <c r="I9" s="222">
        <f t="shared" si="0"/>
        <v>0</v>
      </c>
      <c r="J9" s="223">
        <f t="shared" si="0"/>
        <v>0</v>
      </c>
      <c r="K9" s="225">
        <f t="shared" si="0"/>
        <v>0</v>
      </c>
      <c r="L9" s="224">
        <f t="shared" si="0"/>
        <v>0</v>
      </c>
      <c r="M9" s="222">
        <f t="shared" si="0"/>
        <v>0</v>
      </c>
      <c r="N9" s="223">
        <f t="shared" si="0"/>
        <v>0</v>
      </c>
      <c r="O9" s="225">
        <f t="shared" si="0"/>
        <v>0</v>
      </c>
      <c r="P9" s="98"/>
      <c r="Q9" s="90"/>
      <c r="T9" s="140"/>
    </row>
    <row r="10" spans="1:20" ht="12.95" customHeight="1" thickBot="1" x14ac:dyDescent="0.25"/>
    <row r="11" spans="1:20" s="17" customFormat="1" ht="12.95" customHeight="1" thickBot="1" x14ac:dyDescent="0.25">
      <c r="B11" s="131"/>
      <c r="C11" s="59"/>
      <c r="D11" s="59"/>
      <c r="E11" s="59"/>
      <c r="F11" s="132"/>
      <c r="K11" s="59"/>
      <c r="Q11" s="467" t="s">
        <v>123</v>
      </c>
      <c r="R11" s="468"/>
      <c r="S11" s="469"/>
      <c r="T11" s="454" t="s">
        <v>129</v>
      </c>
    </row>
    <row r="12" spans="1:20" ht="30" customHeight="1" thickBot="1" x14ac:dyDescent="0.25">
      <c r="A12" s="460" t="s">
        <v>200</v>
      </c>
      <c r="B12" s="461"/>
      <c r="C12" s="461"/>
      <c r="D12" s="461"/>
      <c r="E12" s="461"/>
      <c r="F12" s="461"/>
      <c r="G12" s="461"/>
      <c r="H12" s="461"/>
      <c r="I12" s="461"/>
      <c r="J12" s="461"/>
      <c r="K12" s="461"/>
      <c r="L12" s="461"/>
      <c r="M12" s="461"/>
      <c r="N12" s="461"/>
      <c r="O12" s="462"/>
      <c r="P12" s="335" t="s">
        <v>122</v>
      </c>
      <c r="Q12" s="337" t="s">
        <v>121</v>
      </c>
      <c r="R12" s="340" t="s">
        <v>112</v>
      </c>
      <c r="S12" s="342" t="s">
        <v>208</v>
      </c>
      <c r="T12" s="454"/>
    </row>
    <row r="13" spans="1:20" s="7" customFormat="1" ht="17.100000000000001" customHeight="1" x14ac:dyDescent="0.2">
      <c r="A13" s="144" t="str">
        <f>+A5</f>
        <v>Einfache Installationsart</v>
      </c>
      <c r="B13" s="322">
        <f>+B5*B$2</f>
        <v>0</v>
      </c>
      <c r="C13" s="322">
        <f t="shared" ref="C13:O13" si="1">+C5*C$2</f>
        <v>0</v>
      </c>
      <c r="D13" s="322">
        <f t="shared" si="1"/>
        <v>0</v>
      </c>
      <c r="E13" s="322">
        <f t="shared" si="1"/>
        <v>0</v>
      </c>
      <c r="F13" s="322">
        <f t="shared" si="1"/>
        <v>0</v>
      </c>
      <c r="G13" s="322">
        <f t="shared" si="1"/>
        <v>0</v>
      </c>
      <c r="H13" s="322">
        <f t="shared" si="1"/>
        <v>0</v>
      </c>
      <c r="I13" s="322">
        <f t="shared" si="1"/>
        <v>0</v>
      </c>
      <c r="J13" s="322">
        <f t="shared" si="1"/>
        <v>0</v>
      </c>
      <c r="K13" s="324">
        <f t="shared" si="1"/>
        <v>0</v>
      </c>
      <c r="L13" s="332">
        <f t="shared" si="1"/>
        <v>0</v>
      </c>
      <c r="M13" s="322">
        <f t="shared" si="1"/>
        <v>0</v>
      </c>
      <c r="N13" s="322">
        <f t="shared" si="1"/>
        <v>0</v>
      </c>
      <c r="O13" s="324">
        <f t="shared" si="1"/>
        <v>0</v>
      </c>
      <c r="P13" s="351">
        <f>SUM(B13:O13)</f>
        <v>0</v>
      </c>
      <c r="Q13" s="338" t="str">
        <f>IF((P$2)=0,"",SUM(B13:O13)/P$2)</f>
        <v/>
      </c>
      <c r="R13" s="341" t="str">
        <f>IF(($P2)=0,"",+Q13-S13)</f>
        <v/>
      </c>
      <c r="S13" s="343">
        <v>0.3</v>
      </c>
      <c r="T13" s="137"/>
    </row>
    <row r="14" spans="1:20" s="7" customFormat="1" ht="17.100000000000001" customHeight="1" x14ac:dyDescent="0.2">
      <c r="A14" s="145" t="str">
        <f>+A6</f>
        <v>Normale Installationsart</v>
      </c>
      <c r="B14" s="323">
        <f t="shared" ref="B14:O14" si="2">+B6*B$2</f>
        <v>0</v>
      </c>
      <c r="C14" s="323">
        <f t="shared" si="2"/>
        <v>0</v>
      </c>
      <c r="D14" s="323">
        <f t="shared" si="2"/>
        <v>0</v>
      </c>
      <c r="E14" s="323">
        <f t="shared" si="2"/>
        <v>0</v>
      </c>
      <c r="F14" s="323">
        <f t="shared" si="2"/>
        <v>0</v>
      </c>
      <c r="G14" s="323">
        <f t="shared" si="2"/>
        <v>0</v>
      </c>
      <c r="H14" s="323">
        <f t="shared" si="2"/>
        <v>0</v>
      </c>
      <c r="I14" s="323">
        <f t="shared" si="2"/>
        <v>0</v>
      </c>
      <c r="J14" s="323">
        <f t="shared" si="2"/>
        <v>0</v>
      </c>
      <c r="K14" s="325">
        <f t="shared" si="2"/>
        <v>0</v>
      </c>
      <c r="L14" s="333">
        <f t="shared" si="2"/>
        <v>0</v>
      </c>
      <c r="M14" s="323">
        <f t="shared" si="2"/>
        <v>0</v>
      </c>
      <c r="N14" s="323">
        <f t="shared" si="2"/>
        <v>0</v>
      </c>
      <c r="O14" s="325">
        <f t="shared" si="2"/>
        <v>0</v>
      </c>
      <c r="P14" s="351">
        <f>SUM(B14:O14)</f>
        <v>0</v>
      </c>
      <c r="Q14" s="338" t="str">
        <f>IF((P$2)=0,"",SUM(B14:O14)/P$2)</f>
        <v/>
      </c>
      <c r="R14" s="341" t="str">
        <f>IF(($P2)=0,"",+Q14-S14)</f>
        <v/>
      </c>
      <c r="S14" s="343">
        <v>0.5</v>
      </c>
      <c r="T14" s="137"/>
    </row>
    <row r="15" spans="1:20" s="7" customFormat="1" ht="17.100000000000001" customHeight="1" x14ac:dyDescent="0.2">
      <c r="A15" s="145" t="str">
        <f>+A7</f>
        <v>Anspruchsvolle Installationsart</v>
      </c>
      <c r="B15" s="323">
        <f t="shared" ref="B15:O15" si="3">+B7*B$2</f>
        <v>0</v>
      </c>
      <c r="C15" s="323">
        <f t="shared" si="3"/>
        <v>0</v>
      </c>
      <c r="D15" s="323">
        <f t="shared" si="3"/>
        <v>0</v>
      </c>
      <c r="E15" s="323">
        <f t="shared" si="3"/>
        <v>0</v>
      </c>
      <c r="F15" s="323">
        <f t="shared" si="3"/>
        <v>0</v>
      </c>
      <c r="G15" s="323">
        <f t="shared" si="3"/>
        <v>0</v>
      </c>
      <c r="H15" s="323">
        <f t="shared" si="3"/>
        <v>0</v>
      </c>
      <c r="I15" s="323">
        <f t="shared" si="3"/>
        <v>0</v>
      </c>
      <c r="J15" s="323">
        <f t="shared" si="3"/>
        <v>0</v>
      </c>
      <c r="K15" s="325">
        <f t="shared" si="3"/>
        <v>0</v>
      </c>
      <c r="L15" s="333">
        <f t="shared" si="3"/>
        <v>0</v>
      </c>
      <c r="M15" s="323">
        <f t="shared" si="3"/>
        <v>0</v>
      </c>
      <c r="N15" s="323">
        <f t="shared" si="3"/>
        <v>0</v>
      </c>
      <c r="O15" s="325">
        <f t="shared" si="3"/>
        <v>0</v>
      </c>
      <c r="P15" s="351">
        <f>SUM(B15:O15)</f>
        <v>0</v>
      </c>
      <c r="Q15" s="338" t="str">
        <f>IF((P$2)=0,"",SUM(B15:O15)/P$2)</f>
        <v/>
      </c>
      <c r="R15" s="341" t="str">
        <f>IF(($P2)=0,"",+Q15-S15)</f>
        <v/>
      </c>
      <c r="S15" s="343">
        <v>0.15</v>
      </c>
      <c r="T15" s="137"/>
    </row>
    <row r="16" spans="1:20" ht="17.100000000000001" customHeight="1" thickBot="1" x14ac:dyDescent="0.25">
      <c r="A16" s="147" t="str">
        <f>+A8</f>
        <v>Spezialistentätigkeit</v>
      </c>
      <c r="B16" s="330">
        <f t="shared" ref="B16:O16" si="4">+B8*B$2</f>
        <v>0</v>
      </c>
      <c r="C16" s="330">
        <f t="shared" si="4"/>
        <v>0</v>
      </c>
      <c r="D16" s="330">
        <f t="shared" si="4"/>
        <v>0</v>
      </c>
      <c r="E16" s="330">
        <f t="shared" si="4"/>
        <v>0</v>
      </c>
      <c r="F16" s="330">
        <f t="shared" si="4"/>
        <v>0</v>
      </c>
      <c r="G16" s="330">
        <f t="shared" si="4"/>
        <v>0</v>
      </c>
      <c r="H16" s="330">
        <f t="shared" si="4"/>
        <v>0</v>
      </c>
      <c r="I16" s="330">
        <f t="shared" si="4"/>
        <v>0</v>
      </c>
      <c r="J16" s="330">
        <f t="shared" si="4"/>
        <v>0</v>
      </c>
      <c r="K16" s="331">
        <f t="shared" si="4"/>
        <v>0</v>
      </c>
      <c r="L16" s="334">
        <f t="shared" si="4"/>
        <v>0</v>
      </c>
      <c r="M16" s="330">
        <f t="shared" si="4"/>
        <v>0</v>
      </c>
      <c r="N16" s="330">
        <f t="shared" si="4"/>
        <v>0</v>
      </c>
      <c r="O16" s="331">
        <f t="shared" si="4"/>
        <v>0</v>
      </c>
      <c r="P16" s="352">
        <f>SUM(B16:O16)</f>
        <v>0</v>
      </c>
      <c r="Q16" s="338" t="str">
        <f>IF((P$2)=0,"",SUM(B16:O16)/P$2)</f>
        <v/>
      </c>
      <c r="R16" s="341" t="str">
        <f>IF(($P2)=0,"",+Q16-S16)</f>
        <v/>
      </c>
      <c r="S16" s="343">
        <v>0.05</v>
      </c>
    </row>
    <row r="17" spans="1:20" s="91" customFormat="1" ht="17.100000000000001" customHeight="1" thickBot="1" x14ac:dyDescent="0.25">
      <c r="A17" s="329" t="s">
        <v>125</v>
      </c>
      <c r="B17" s="326" t="str">
        <f>IF(($B2)=0,"",ROUND(+B2/$P2,4))</f>
        <v/>
      </c>
      <c r="C17" s="327" t="str">
        <f>IF(($C2)=0,"",ROUND(+C2/$P2,4))</f>
        <v/>
      </c>
      <c r="D17" s="327" t="str">
        <f>IF(($D2)=0,"",ROUND(+D2/$P2,4))</f>
        <v/>
      </c>
      <c r="E17" s="327" t="str">
        <f>IF(($E2)=0,"",ROUND(+E2/$P2,4))</f>
        <v/>
      </c>
      <c r="F17" s="327" t="str">
        <f>IF(($F2)=0,"",ROUND(+F2/$P2,4))</f>
        <v/>
      </c>
      <c r="G17" s="327" t="str">
        <f>IF(($G2)=0,"",ROUND(+G2/$P2,4))</f>
        <v/>
      </c>
      <c r="H17" s="327" t="str">
        <f>IF(($H2)=0,"",ROUND(+H2/$P2,4))</f>
        <v/>
      </c>
      <c r="I17" s="327" t="str">
        <f>IF(($I2)=0,"",ROUND(+I2/$P2,4))</f>
        <v/>
      </c>
      <c r="J17" s="327" t="str">
        <f>IF(($J2)=0,"",ROUND(+J2/$P2,4))</f>
        <v/>
      </c>
      <c r="K17" s="328" t="str">
        <f>IF(($K2)=0,"",ROUND(+K2/$P2,4))</f>
        <v/>
      </c>
      <c r="L17" s="353" t="str">
        <f>IF(($L2)=0,"",ROUND(+L2/$P2,4))</f>
        <v/>
      </c>
      <c r="M17" s="327" t="str">
        <f>IF(($M2)=0,"",ROUND(+M2/$P2,4))</f>
        <v/>
      </c>
      <c r="N17" s="327" t="str">
        <f>IF(($N2)=0,"",ROUND(+N2/$P2,4))</f>
        <v/>
      </c>
      <c r="O17" s="328" t="str">
        <f>IF(($O2)=0,"",ROUND(+O2/$P2,4))</f>
        <v/>
      </c>
      <c r="P17" s="345"/>
      <c r="Q17" s="339" t="str">
        <f>IF(($P2)=0,"",+Q16+Q15+Q14+Q13)</f>
        <v/>
      </c>
      <c r="R17" s="336"/>
      <c r="S17" s="344">
        <f>+S16+S15+S14+S13</f>
        <v>1</v>
      </c>
      <c r="T17" s="140"/>
    </row>
    <row r="18" spans="1:20" ht="12.95" customHeight="1" x14ac:dyDescent="0.2">
      <c r="O18" s="135"/>
    </row>
    <row r="19" spans="1:20" s="17" customFormat="1" ht="12.95" customHeight="1" thickBot="1" x14ac:dyDescent="0.25">
      <c r="B19" s="131"/>
      <c r="C19" s="59"/>
      <c r="D19" s="59"/>
      <c r="E19" s="59"/>
      <c r="F19" s="132"/>
      <c r="K19" s="59"/>
      <c r="Q19" s="242"/>
      <c r="R19" s="239"/>
      <c r="S19" s="239"/>
      <c r="T19" s="243"/>
    </row>
    <row r="20" spans="1:20" s="17" customFormat="1" ht="30" customHeight="1" thickBot="1" x14ac:dyDescent="0.25">
      <c r="A20" s="463" t="s">
        <v>137</v>
      </c>
      <c r="B20" s="464"/>
      <c r="C20" s="464"/>
      <c r="D20" s="464"/>
      <c r="E20" s="464"/>
      <c r="F20" s="464"/>
      <c r="G20" s="464"/>
      <c r="H20" s="464"/>
      <c r="I20" s="464"/>
      <c r="J20" s="464"/>
      <c r="K20" s="464"/>
      <c r="L20" s="465"/>
      <c r="M20" s="465"/>
      <c r="N20" s="465"/>
      <c r="O20" s="466"/>
      <c r="P20" s="130" t="s">
        <v>122</v>
      </c>
      <c r="Q20" s="450" t="s">
        <v>113</v>
      </c>
      <c r="R20" s="452"/>
      <c r="S20" s="453"/>
      <c r="T20" s="454" t="s">
        <v>130</v>
      </c>
    </row>
    <row r="21" spans="1:20" s="7" customFormat="1" ht="17.100000000000001" customHeight="1" x14ac:dyDescent="0.2">
      <c r="A21" s="146" t="s">
        <v>114</v>
      </c>
      <c r="B21" s="349">
        <v>0</v>
      </c>
      <c r="C21" s="349">
        <v>0</v>
      </c>
      <c r="D21" s="230">
        <f>+Sollerlösberechnung!E10</f>
        <v>0</v>
      </c>
      <c r="E21" s="230">
        <f>+Sollerlösberechnung!F10</f>
        <v>0</v>
      </c>
      <c r="F21" s="230">
        <f>+Sollerlösberechnung!G10</f>
        <v>0</v>
      </c>
      <c r="G21" s="230">
        <f>+Sollerlösberechnung!H10</f>
        <v>0</v>
      </c>
      <c r="H21" s="349">
        <v>0</v>
      </c>
      <c r="I21" s="230">
        <f>+Sollerlösberechnung!J10</f>
        <v>0</v>
      </c>
      <c r="J21" s="230">
        <f>+Sollerlösberechnung!K10</f>
        <v>0</v>
      </c>
      <c r="K21" s="350">
        <v>0</v>
      </c>
      <c r="L21" s="346">
        <f>+Sollerlösberechnung!M10</f>
        <v>0</v>
      </c>
      <c r="M21" s="230">
        <f>+Sollerlösberechnung!N10</f>
        <v>0</v>
      </c>
      <c r="N21" s="230">
        <f>+Sollerlösberechnung!O10</f>
        <v>0</v>
      </c>
      <c r="O21" s="231">
        <f>+Sollerlösberechnung!P10</f>
        <v>0</v>
      </c>
      <c r="P21" s="237"/>
      <c r="Q21" s="451"/>
      <c r="R21" s="452"/>
      <c r="S21" s="453"/>
      <c r="T21" s="454"/>
    </row>
    <row r="22" spans="1:20" s="7" customFormat="1" ht="17.100000000000001" customHeight="1" x14ac:dyDescent="0.2">
      <c r="A22" s="145" t="str">
        <f>+A5</f>
        <v>Einfache Installationsart</v>
      </c>
      <c r="B22" s="233" t="str">
        <f t="shared" ref="B22:O22" si="5">IF(($P13*B13)=0,"",+B$21/$P13*B13)</f>
        <v/>
      </c>
      <c r="C22" s="233" t="str">
        <f t="shared" si="5"/>
        <v/>
      </c>
      <c r="D22" s="233" t="str">
        <f t="shared" si="5"/>
        <v/>
      </c>
      <c r="E22" s="233" t="str">
        <f t="shared" si="5"/>
        <v/>
      </c>
      <c r="F22" s="233" t="str">
        <f t="shared" si="5"/>
        <v/>
      </c>
      <c r="G22" s="233" t="str">
        <f t="shared" si="5"/>
        <v/>
      </c>
      <c r="H22" s="233" t="str">
        <f t="shared" si="5"/>
        <v/>
      </c>
      <c r="I22" s="233" t="str">
        <f t="shared" si="5"/>
        <v/>
      </c>
      <c r="J22" s="233" t="str">
        <f t="shared" si="5"/>
        <v/>
      </c>
      <c r="K22" s="234" t="str">
        <f t="shared" si="5"/>
        <v/>
      </c>
      <c r="L22" s="347" t="str">
        <f t="shared" si="5"/>
        <v/>
      </c>
      <c r="M22" s="233" t="str">
        <f t="shared" si="5"/>
        <v/>
      </c>
      <c r="N22" s="233" t="str">
        <f t="shared" si="5"/>
        <v/>
      </c>
      <c r="O22" s="234" t="str">
        <f t="shared" si="5"/>
        <v/>
      </c>
      <c r="P22" s="238">
        <f>SUM(B22:O22)</f>
        <v>0</v>
      </c>
      <c r="Q22" s="128">
        <f>SUM(B22:O22)</f>
        <v>0</v>
      </c>
      <c r="R22" s="240"/>
      <c r="S22" s="241"/>
      <c r="T22" s="137"/>
    </row>
    <row r="23" spans="1:20" s="7" customFormat="1" ht="17.100000000000001" customHeight="1" x14ac:dyDescent="0.2">
      <c r="A23" s="145" t="str">
        <f>+A6</f>
        <v>Normale Installationsart</v>
      </c>
      <c r="B23" s="233" t="str">
        <f t="shared" ref="B23:O23" si="6">IF(($P14*B14)=0,"",+B$21/$P14*B14)</f>
        <v/>
      </c>
      <c r="C23" s="233" t="str">
        <f t="shared" si="6"/>
        <v/>
      </c>
      <c r="D23" s="233" t="str">
        <f t="shared" si="6"/>
        <v/>
      </c>
      <c r="E23" s="233" t="str">
        <f t="shared" si="6"/>
        <v/>
      </c>
      <c r="F23" s="233" t="str">
        <f t="shared" si="6"/>
        <v/>
      </c>
      <c r="G23" s="233" t="str">
        <f t="shared" si="6"/>
        <v/>
      </c>
      <c r="H23" s="233" t="str">
        <f t="shared" si="6"/>
        <v/>
      </c>
      <c r="I23" s="233" t="str">
        <f t="shared" si="6"/>
        <v/>
      </c>
      <c r="J23" s="233" t="str">
        <f t="shared" si="6"/>
        <v/>
      </c>
      <c r="K23" s="234" t="str">
        <f t="shared" si="6"/>
        <v/>
      </c>
      <c r="L23" s="347" t="str">
        <f t="shared" si="6"/>
        <v/>
      </c>
      <c r="M23" s="233" t="str">
        <f t="shared" si="6"/>
        <v/>
      </c>
      <c r="N23" s="233" t="str">
        <f t="shared" si="6"/>
        <v/>
      </c>
      <c r="O23" s="234" t="str">
        <f t="shared" si="6"/>
        <v/>
      </c>
      <c r="P23" s="238">
        <f>SUM(B23:O23)</f>
        <v>0</v>
      </c>
      <c r="Q23" s="128">
        <f>SUM(B23:O23)</f>
        <v>0</v>
      </c>
      <c r="R23" s="240"/>
      <c r="S23" s="241"/>
      <c r="T23" s="137"/>
    </row>
    <row r="24" spans="1:20" s="7" customFormat="1" ht="17.100000000000001" customHeight="1" x14ac:dyDescent="0.2">
      <c r="A24" s="145" t="str">
        <f>+A7</f>
        <v>Anspruchsvolle Installationsart</v>
      </c>
      <c r="B24" s="233" t="str">
        <f t="shared" ref="B24:O24" si="7">IF(($P15*B15)=0,"",+B$21/$P15*B15)</f>
        <v/>
      </c>
      <c r="C24" s="233" t="str">
        <f t="shared" si="7"/>
        <v/>
      </c>
      <c r="D24" s="233" t="str">
        <f t="shared" si="7"/>
        <v/>
      </c>
      <c r="E24" s="233" t="str">
        <f t="shared" si="7"/>
        <v/>
      </c>
      <c r="F24" s="233" t="str">
        <f t="shared" si="7"/>
        <v/>
      </c>
      <c r="G24" s="233" t="str">
        <f t="shared" si="7"/>
        <v/>
      </c>
      <c r="H24" s="233" t="str">
        <f t="shared" si="7"/>
        <v/>
      </c>
      <c r="I24" s="233" t="str">
        <f t="shared" si="7"/>
        <v/>
      </c>
      <c r="J24" s="233" t="str">
        <f t="shared" si="7"/>
        <v/>
      </c>
      <c r="K24" s="234" t="str">
        <f t="shared" si="7"/>
        <v/>
      </c>
      <c r="L24" s="347" t="str">
        <f t="shared" si="7"/>
        <v/>
      </c>
      <c r="M24" s="233" t="str">
        <f t="shared" si="7"/>
        <v/>
      </c>
      <c r="N24" s="233" t="str">
        <f t="shared" si="7"/>
        <v/>
      </c>
      <c r="O24" s="234" t="str">
        <f t="shared" si="7"/>
        <v/>
      </c>
      <c r="P24" s="238">
        <f>SUM(B24:O24)</f>
        <v>0</v>
      </c>
      <c r="Q24" s="128">
        <f>SUM(B24:O24)</f>
        <v>0</v>
      </c>
      <c r="R24" s="240"/>
      <c r="S24" s="241"/>
      <c r="T24" s="137"/>
    </row>
    <row r="25" spans="1:20" ht="17.100000000000001" customHeight="1" thickBot="1" x14ac:dyDescent="0.25">
      <c r="A25" s="147" t="str">
        <f>+A8</f>
        <v>Spezialistentätigkeit</v>
      </c>
      <c r="B25" s="235" t="str">
        <f t="shared" ref="B25:O25" si="8">IF(($P16*B16)=0,"",+B$21/$P16*B16)</f>
        <v/>
      </c>
      <c r="C25" s="235" t="str">
        <f t="shared" si="8"/>
        <v/>
      </c>
      <c r="D25" s="235" t="str">
        <f t="shared" si="8"/>
        <v/>
      </c>
      <c r="E25" s="235" t="str">
        <f t="shared" si="8"/>
        <v/>
      </c>
      <c r="F25" s="235" t="str">
        <f t="shared" si="8"/>
        <v/>
      </c>
      <c r="G25" s="235" t="str">
        <f t="shared" si="8"/>
        <v/>
      </c>
      <c r="H25" s="235" t="str">
        <f t="shared" si="8"/>
        <v/>
      </c>
      <c r="I25" s="235" t="str">
        <f t="shared" si="8"/>
        <v/>
      </c>
      <c r="J25" s="235" t="str">
        <f t="shared" si="8"/>
        <v/>
      </c>
      <c r="K25" s="236" t="str">
        <f t="shared" si="8"/>
        <v/>
      </c>
      <c r="L25" s="348" t="str">
        <f t="shared" si="8"/>
        <v/>
      </c>
      <c r="M25" s="235" t="str">
        <f t="shared" si="8"/>
        <v/>
      </c>
      <c r="N25" s="235" t="str">
        <f t="shared" si="8"/>
        <v/>
      </c>
      <c r="O25" s="236" t="str">
        <f t="shared" si="8"/>
        <v/>
      </c>
      <c r="P25" s="238">
        <f>SUM(B25:O25)</f>
        <v>0</v>
      </c>
      <c r="Q25" s="129">
        <f>SUM(B25:O25)</f>
        <v>0</v>
      </c>
      <c r="R25" s="240"/>
      <c r="S25" s="241"/>
    </row>
  </sheetData>
  <sheetProtection password="C606" sheet="1" objects="1" scenarios="1"/>
  <mergeCells count="11">
    <mergeCell ref="Q11:S11"/>
    <mergeCell ref="Q20:Q21"/>
    <mergeCell ref="R20:R21"/>
    <mergeCell ref="S20:S21"/>
    <mergeCell ref="T20:T21"/>
    <mergeCell ref="Q1:R1"/>
    <mergeCell ref="A4:O4"/>
    <mergeCell ref="A12:O12"/>
    <mergeCell ref="A20:O20"/>
    <mergeCell ref="T4:T5"/>
    <mergeCell ref="T11:T12"/>
  </mergeCells>
  <phoneticPr fontId="11" type="noConversion"/>
  <printOptions horizontalCentered="1"/>
  <pageMargins left="3.937007874015748E-2" right="3.937007874015748E-2" top="0.78740157480314965" bottom="0.31496062992125984" header="0.82677165354330717" footer="0.35433070866141736"/>
  <pageSetup paperSize="9" scale="90" orientation="landscape" r:id="rId1"/>
  <headerFooter alignWithMargins="0">
    <oddFooter>&amp;L&amp;8&amp;F / EIT.swiss&amp;C
&amp;R&amp;"Arial,Fett"Seite &amp;P/&amp;N    &amp;A</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
  <sheetViews>
    <sheetView workbookViewId="0">
      <selection sqref="A1:A65536"/>
    </sheetView>
  </sheetViews>
  <sheetFormatPr baseColWidth="10" defaultRowHeight="18" x14ac:dyDescent="0.2"/>
  <cols>
    <col min="1" max="1" width="24.28515625" style="9" customWidth="1"/>
    <col min="2" max="2" width="7.140625" style="16" customWidth="1"/>
    <col min="3" max="3" width="7.7109375" style="7" customWidth="1"/>
    <col min="4" max="5" width="7.7109375" style="12" customWidth="1"/>
    <col min="6" max="6" width="7.7109375" style="13" customWidth="1"/>
    <col min="7" max="8" width="7.7109375" style="9" customWidth="1"/>
    <col min="9" max="9" width="7.7109375" style="151" customWidth="1"/>
    <col min="10" max="11" width="7.7109375" style="9" customWidth="1"/>
    <col min="12" max="12" width="7.7109375" style="7" customWidth="1"/>
    <col min="13" max="13" width="7.7109375" style="9" customWidth="1"/>
    <col min="14" max="14" width="7.7109375" style="60" customWidth="1"/>
    <col min="15" max="16" width="7.7109375" style="9" customWidth="1"/>
    <col min="17" max="16384" width="11.42578125" style="9"/>
  </cols>
  <sheetData>
    <row r="1" spans="1:29" s="75" customFormat="1" ht="90" customHeight="1" thickBot="1" x14ac:dyDescent="0.25">
      <c r="A1" s="184" t="s">
        <v>135</v>
      </c>
      <c r="B1" s="185" t="s">
        <v>111</v>
      </c>
      <c r="C1" s="143" t="str">
        <f>+Firmenstruktur!C1</f>
        <v>Elektro-Projektleiter (Chefmonteur)</v>
      </c>
      <c r="D1" s="142" t="str">
        <f>+Firmenstruktur!D1</f>
        <v>Elektro-Sicherheitsberater</v>
      </c>
      <c r="E1" s="142" t="str">
        <f>+Firmenstruktur!E1</f>
        <v>Spezialist</v>
      </c>
      <c r="F1" s="142" t="str">
        <f>+Firmenstruktur!F1</f>
        <v>Elektro-Teamleiter</v>
      </c>
      <c r="G1" s="142" t="str">
        <f>+Firmenstruktur!G1</f>
        <v>Elektro-Installateur
(EFZ)</v>
      </c>
      <c r="H1" s="142" t="str">
        <f>+Firmenstruktur!H1</f>
        <v>Telematiker
(EFZ)</v>
      </c>
      <c r="I1" s="186" t="str">
        <f>+Firmenstruktur!I1</f>
        <v>Elektroplaner
(EFZ)</v>
      </c>
      <c r="J1" s="142" t="str">
        <f>+Firmenstruktur!J1</f>
        <v>Montage-Elektriker
(EFZ)</v>
      </c>
      <c r="K1" s="189" t="str">
        <f>+Firmenstruktur!K1</f>
        <v>Monteur (ohne EFZ)</v>
      </c>
      <c r="L1" s="192" t="str">
        <f>+Firmenstruktur!L1</f>
        <v>Servicemonteur</v>
      </c>
      <c r="M1" s="188" t="str">
        <f>+Firmenstruktur!M1</f>
        <v>Lernende 1. Lehrjahr</v>
      </c>
      <c r="N1" s="189" t="str">
        <f>+Firmenstruktur!N1</f>
        <v>Lernende 2. Lehrjahr</v>
      </c>
      <c r="O1" s="189" t="str">
        <f>+Firmenstruktur!O1</f>
        <v>Lernende 3. Lehrjahr</v>
      </c>
      <c r="P1" s="187" t="str">
        <f>+Firmenstruktur!P1</f>
        <v>Lernende 4. Lehrjahr</v>
      </c>
    </row>
    <row r="2" spans="1:29" ht="24" customHeight="1" thickBot="1" x14ac:dyDescent="0.3">
      <c r="A2" s="474" t="s">
        <v>150</v>
      </c>
      <c r="B2" s="475"/>
      <c r="C2" s="284">
        <f>Sollerlösberechnung!C2</f>
        <v>0</v>
      </c>
      <c r="D2" s="285">
        <f>Sollerlösberechnung!D2</f>
        <v>0</v>
      </c>
      <c r="E2" s="285">
        <f>Sollerlösberechnung!E2</f>
        <v>0</v>
      </c>
      <c r="F2" s="285">
        <f>Sollerlösberechnung!F2</f>
        <v>0</v>
      </c>
      <c r="G2" s="285">
        <f>Sollerlösberechnung!G2</f>
        <v>0</v>
      </c>
      <c r="H2" s="285">
        <f>Sollerlösberechnung!H2</f>
        <v>0</v>
      </c>
      <c r="I2" s="285">
        <f>Sollerlösberechnung!I2</f>
        <v>0</v>
      </c>
      <c r="J2" s="285">
        <f>Sollerlösberechnung!J2</f>
        <v>0</v>
      </c>
      <c r="K2" s="285">
        <f>Sollerlösberechnung!K2</f>
        <v>0</v>
      </c>
      <c r="L2" s="286">
        <f>Sollerlösberechnung!L2</f>
        <v>0</v>
      </c>
      <c r="M2" s="284">
        <f>Sollerlösberechnung!M2</f>
        <v>0</v>
      </c>
      <c r="N2" s="285">
        <f>Sollerlösberechnung!N2</f>
        <v>0</v>
      </c>
      <c r="O2" s="285">
        <f>Sollerlösberechnung!O2</f>
        <v>0</v>
      </c>
      <c r="P2" s="287">
        <f>Sollerlösberechnung!P2</f>
        <v>0</v>
      </c>
      <c r="Q2" s="99"/>
      <c r="R2" s="100"/>
      <c r="S2" s="100"/>
      <c r="T2" s="100"/>
      <c r="U2" s="100"/>
      <c r="V2" s="100"/>
      <c r="W2" s="100"/>
      <c r="X2" s="100"/>
      <c r="Y2" s="100"/>
      <c r="Z2" s="100"/>
      <c r="AA2" s="100"/>
      <c r="AB2" s="100"/>
      <c r="AC2" s="100"/>
    </row>
    <row r="3" spans="1:29" ht="24" customHeight="1" x14ac:dyDescent="0.25">
      <c r="A3" s="190" t="s">
        <v>92</v>
      </c>
      <c r="B3" s="191">
        <f>Sollerlösberechnung!B3</f>
        <v>0</v>
      </c>
      <c r="C3" s="281">
        <f>+$B3*C2</f>
        <v>0</v>
      </c>
      <c r="D3" s="219">
        <f t="shared" ref="D3:P3" si="0">+$B3*D2</f>
        <v>0</v>
      </c>
      <c r="E3" s="219">
        <f t="shared" si="0"/>
        <v>0</v>
      </c>
      <c r="F3" s="219">
        <f t="shared" si="0"/>
        <v>0</v>
      </c>
      <c r="G3" s="219">
        <f t="shared" si="0"/>
        <v>0</v>
      </c>
      <c r="H3" s="219">
        <f t="shared" si="0"/>
        <v>0</v>
      </c>
      <c r="I3" s="219">
        <f t="shared" si="0"/>
        <v>0</v>
      </c>
      <c r="J3" s="219">
        <f t="shared" si="0"/>
        <v>0</v>
      </c>
      <c r="K3" s="219">
        <f t="shared" si="0"/>
        <v>0</v>
      </c>
      <c r="L3" s="282">
        <f t="shared" si="0"/>
        <v>0</v>
      </c>
      <c r="M3" s="281">
        <f t="shared" si="0"/>
        <v>0</v>
      </c>
      <c r="N3" s="219">
        <f t="shared" si="0"/>
        <v>0</v>
      </c>
      <c r="O3" s="219">
        <f t="shared" si="0"/>
        <v>0</v>
      </c>
      <c r="P3" s="283">
        <f t="shared" si="0"/>
        <v>0</v>
      </c>
      <c r="Q3" s="81"/>
      <c r="R3" s="87"/>
      <c r="S3" s="87"/>
      <c r="T3" s="101"/>
      <c r="U3" s="101"/>
      <c r="V3" s="101"/>
      <c r="W3" s="101"/>
      <c r="X3" s="101"/>
      <c r="Y3" s="101"/>
      <c r="Z3" s="101"/>
      <c r="AA3" s="101"/>
      <c r="AB3" s="101"/>
      <c r="AC3" s="101"/>
    </row>
    <row r="4" spans="1:29" ht="24" customHeight="1" x14ac:dyDescent="0.25">
      <c r="A4" s="472" t="s">
        <v>90</v>
      </c>
      <c r="B4" s="473"/>
      <c r="C4" s="217">
        <f>Sollerlösberechnung!C4</f>
        <v>0</v>
      </c>
      <c r="D4" s="218">
        <f>Sollerlösberechnung!D4</f>
        <v>0</v>
      </c>
      <c r="E4" s="218">
        <f>Sollerlösberechnung!E4</f>
        <v>0</v>
      </c>
      <c r="F4" s="218">
        <f>Sollerlösberechnung!F4</f>
        <v>0</v>
      </c>
      <c r="G4" s="218">
        <f>Sollerlösberechnung!G4</f>
        <v>0</v>
      </c>
      <c r="H4" s="218">
        <f>Sollerlösberechnung!H4</f>
        <v>0</v>
      </c>
      <c r="I4" s="218">
        <f>Sollerlösberechnung!I4</f>
        <v>0</v>
      </c>
      <c r="J4" s="218">
        <f>Sollerlösberechnung!J4</f>
        <v>0</v>
      </c>
      <c r="K4" s="218">
        <f>Sollerlösberechnung!K4</f>
        <v>0</v>
      </c>
      <c r="L4" s="280">
        <f>Sollerlösberechnung!L4</f>
        <v>0</v>
      </c>
      <c r="M4" s="217">
        <f>Sollerlösberechnung!M4</f>
        <v>0</v>
      </c>
      <c r="N4" s="218">
        <f>Sollerlösberechnung!N4</f>
        <v>0</v>
      </c>
      <c r="O4" s="218">
        <f>Sollerlösberechnung!O4</f>
        <v>0</v>
      </c>
      <c r="P4" s="220">
        <f>Sollerlösberechnung!P4</f>
        <v>0</v>
      </c>
      <c r="Q4" s="99"/>
      <c r="R4" s="102"/>
      <c r="S4" s="102"/>
      <c r="T4" s="53"/>
      <c r="U4" s="53"/>
      <c r="V4" s="53"/>
      <c r="W4" s="53"/>
      <c r="X4" s="53"/>
      <c r="Y4" s="53"/>
      <c r="Z4" s="53"/>
      <c r="AA4" s="53"/>
      <c r="AB4" s="53"/>
      <c r="AC4" s="53"/>
    </row>
    <row r="5" spans="1:29" ht="24" customHeight="1" x14ac:dyDescent="0.25">
      <c r="A5" s="93" t="s">
        <v>6</v>
      </c>
      <c r="B5" s="95"/>
      <c r="C5" s="213">
        <f>+C4+C3+C2</f>
        <v>0</v>
      </c>
      <c r="D5" s="214">
        <f t="shared" ref="D5:P5" si="1">+D4+D3+D2</f>
        <v>0</v>
      </c>
      <c r="E5" s="214">
        <f t="shared" si="1"/>
        <v>0</v>
      </c>
      <c r="F5" s="214">
        <f t="shared" si="1"/>
        <v>0</v>
      </c>
      <c r="G5" s="214">
        <f t="shared" si="1"/>
        <v>0</v>
      </c>
      <c r="H5" s="214">
        <f t="shared" si="1"/>
        <v>0</v>
      </c>
      <c r="I5" s="214">
        <f t="shared" si="1"/>
        <v>0</v>
      </c>
      <c r="J5" s="214">
        <f t="shared" si="1"/>
        <v>0</v>
      </c>
      <c r="K5" s="214">
        <f t="shared" si="1"/>
        <v>0</v>
      </c>
      <c r="L5" s="257">
        <f t="shared" si="1"/>
        <v>0</v>
      </c>
      <c r="M5" s="213">
        <f t="shared" si="1"/>
        <v>0</v>
      </c>
      <c r="N5" s="214">
        <f t="shared" si="1"/>
        <v>0</v>
      </c>
      <c r="O5" s="214">
        <f t="shared" si="1"/>
        <v>0</v>
      </c>
      <c r="P5" s="215">
        <f t="shared" si="1"/>
        <v>0</v>
      </c>
      <c r="Q5" s="99"/>
      <c r="R5" s="102"/>
      <c r="S5" s="102"/>
      <c r="T5" s="53"/>
      <c r="U5" s="53"/>
      <c r="V5" s="53"/>
      <c r="W5" s="53"/>
      <c r="X5" s="53"/>
      <c r="Y5" s="53"/>
      <c r="Z5" s="53"/>
      <c r="AA5" s="53"/>
      <c r="AB5" s="53"/>
      <c r="AC5" s="53"/>
    </row>
    <row r="6" spans="1:29" ht="24" customHeight="1" x14ac:dyDescent="0.25">
      <c r="A6" s="92" t="s">
        <v>91</v>
      </c>
      <c r="B6" s="152">
        <f>+Sollerlösberechnung!B6</f>
        <v>0</v>
      </c>
      <c r="C6" s="210">
        <f>+$B6*C5</f>
        <v>0</v>
      </c>
      <c r="D6" s="211">
        <f t="shared" ref="D6:P6" si="2">+$B6*D5</f>
        <v>0</v>
      </c>
      <c r="E6" s="211">
        <f t="shared" si="2"/>
        <v>0</v>
      </c>
      <c r="F6" s="211">
        <f t="shared" si="2"/>
        <v>0</v>
      </c>
      <c r="G6" s="211">
        <f t="shared" si="2"/>
        <v>0</v>
      </c>
      <c r="H6" s="211">
        <f t="shared" si="2"/>
        <v>0</v>
      </c>
      <c r="I6" s="211">
        <f t="shared" si="2"/>
        <v>0</v>
      </c>
      <c r="J6" s="211">
        <f t="shared" si="2"/>
        <v>0</v>
      </c>
      <c r="K6" s="211">
        <f t="shared" si="2"/>
        <v>0</v>
      </c>
      <c r="L6" s="256">
        <f t="shared" si="2"/>
        <v>0</v>
      </c>
      <c r="M6" s="210">
        <f t="shared" si="2"/>
        <v>0</v>
      </c>
      <c r="N6" s="211">
        <f t="shared" si="2"/>
        <v>0</v>
      </c>
      <c r="O6" s="211">
        <f t="shared" si="2"/>
        <v>0</v>
      </c>
      <c r="P6" s="212">
        <f t="shared" si="2"/>
        <v>0</v>
      </c>
      <c r="Q6" s="99"/>
      <c r="R6" s="102"/>
      <c r="S6" s="102"/>
      <c r="T6" s="53"/>
      <c r="U6" s="53"/>
      <c r="V6" s="53"/>
      <c r="W6" s="53"/>
      <c r="X6" s="53"/>
      <c r="Y6" s="53"/>
      <c r="Z6" s="53"/>
      <c r="AA6" s="53"/>
      <c r="AB6" s="53"/>
      <c r="AC6" s="53"/>
    </row>
    <row r="7" spans="1:29" ht="24" customHeight="1" x14ac:dyDescent="0.25">
      <c r="A7" s="479" t="s">
        <v>152</v>
      </c>
      <c r="B7" s="480"/>
      <c r="C7" s="210">
        <f>+$B7*C5</f>
        <v>0</v>
      </c>
      <c r="D7" s="211">
        <f t="shared" ref="D7:P7" si="3">+$B7*D5</f>
        <v>0</v>
      </c>
      <c r="E7" s="211">
        <f t="shared" si="3"/>
        <v>0</v>
      </c>
      <c r="F7" s="211">
        <f t="shared" si="3"/>
        <v>0</v>
      </c>
      <c r="G7" s="211">
        <f t="shared" si="3"/>
        <v>0</v>
      </c>
      <c r="H7" s="211">
        <f t="shared" si="3"/>
        <v>0</v>
      </c>
      <c r="I7" s="211">
        <f t="shared" si="3"/>
        <v>0</v>
      </c>
      <c r="J7" s="211">
        <f t="shared" si="3"/>
        <v>0</v>
      </c>
      <c r="K7" s="211">
        <f t="shared" si="3"/>
        <v>0</v>
      </c>
      <c r="L7" s="256">
        <f t="shared" si="3"/>
        <v>0</v>
      </c>
      <c r="M7" s="210">
        <f t="shared" si="3"/>
        <v>0</v>
      </c>
      <c r="N7" s="211">
        <f t="shared" si="3"/>
        <v>0</v>
      </c>
      <c r="O7" s="211">
        <f t="shared" si="3"/>
        <v>0</v>
      </c>
      <c r="P7" s="212">
        <f t="shared" si="3"/>
        <v>0</v>
      </c>
      <c r="Q7" s="99"/>
      <c r="R7" s="102"/>
      <c r="S7" s="102"/>
      <c r="T7" s="53"/>
      <c r="U7" s="53"/>
      <c r="V7" s="53"/>
      <c r="W7" s="53"/>
      <c r="X7" s="53"/>
      <c r="Y7" s="53"/>
      <c r="Z7" s="53"/>
      <c r="AA7" s="53"/>
      <c r="AB7" s="53"/>
      <c r="AC7" s="53"/>
    </row>
    <row r="8" spans="1:29" ht="24" customHeight="1" x14ac:dyDescent="0.25">
      <c r="A8" s="94" t="s">
        <v>179</v>
      </c>
      <c r="B8" s="95"/>
      <c r="C8" s="213">
        <f>+C7+C6+C5</f>
        <v>0</v>
      </c>
      <c r="D8" s="214">
        <f t="shared" ref="D8:P8" si="4">+D7+D6+D5</f>
        <v>0</v>
      </c>
      <c r="E8" s="214">
        <f t="shared" si="4"/>
        <v>0</v>
      </c>
      <c r="F8" s="214">
        <f t="shared" si="4"/>
        <v>0</v>
      </c>
      <c r="G8" s="214">
        <f t="shared" si="4"/>
        <v>0</v>
      </c>
      <c r="H8" s="214">
        <f t="shared" si="4"/>
        <v>0</v>
      </c>
      <c r="I8" s="214">
        <f t="shared" si="4"/>
        <v>0</v>
      </c>
      <c r="J8" s="214">
        <f t="shared" si="4"/>
        <v>0</v>
      </c>
      <c r="K8" s="214">
        <f t="shared" si="4"/>
        <v>0</v>
      </c>
      <c r="L8" s="257">
        <f t="shared" si="4"/>
        <v>0</v>
      </c>
      <c r="M8" s="213">
        <f t="shared" si="4"/>
        <v>0</v>
      </c>
      <c r="N8" s="214">
        <f t="shared" si="4"/>
        <v>0</v>
      </c>
      <c r="O8" s="214">
        <f t="shared" si="4"/>
        <v>0</v>
      </c>
      <c r="P8" s="215">
        <f t="shared" si="4"/>
        <v>0</v>
      </c>
      <c r="Q8" s="99"/>
      <c r="R8" s="102"/>
      <c r="S8" s="102"/>
      <c r="T8" s="53"/>
      <c r="U8" s="53"/>
      <c r="V8" s="53"/>
      <c r="W8" s="53"/>
      <c r="X8" s="53"/>
      <c r="Y8" s="53"/>
      <c r="Z8" s="53"/>
      <c r="AA8" s="53"/>
      <c r="AB8" s="53"/>
      <c r="AC8" s="53"/>
    </row>
    <row r="9" spans="1:29" ht="24" customHeight="1" thickBot="1" x14ac:dyDescent="0.3">
      <c r="A9" s="92" t="s">
        <v>180</v>
      </c>
      <c r="B9" s="152">
        <f>+Sollerlösberechnung!B9</f>
        <v>0</v>
      </c>
      <c r="C9" s="258">
        <f>+$B9*C8</f>
        <v>0</v>
      </c>
      <c r="D9" s="259">
        <f t="shared" ref="D9:P9" si="5">+$B9*D8</f>
        <v>0</v>
      </c>
      <c r="E9" s="259">
        <f t="shared" si="5"/>
        <v>0</v>
      </c>
      <c r="F9" s="259">
        <f t="shared" si="5"/>
        <v>0</v>
      </c>
      <c r="G9" s="259">
        <f t="shared" si="5"/>
        <v>0</v>
      </c>
      <c r="H9" s="259">
        <f t="shared" si="5"/>
        <v>0</v>
      </c>
      <c r="I9" s="259">
        <f t="shared" si="5"/>
        <v>0</v>
      </c>
      <c r="J9" s="259">
        <f t="shared" si="5"/>
        <v>0</v>
      </c>
      <c r="K9" s="259">
        <f t="shared" si="5"/>
        <v>0</v>
      </c>
      <c r="L9" s="260">
        <f t="shared" si="5"/>
        <v>0</v>
      </c>
      <c r="M9" s="258">
        <f t="shared" si="5"/>
        <v>0</v>
      </c>
      <c r="N9" s="259">
        <f t="shared" si="5"/>
        <v>0</v>
      </c>
      <c r="O9" s="259">
        <f t="shared" si="5"/>
        <v>0</v>
      </c>
      <c r="P9" s="261">
        <f t="shared" si="5"/>
        <v>0</v>
      </c>
      <c r="Q9" s="99"/>
      <c r="R9" s="102"/>
      <c r="S9" s="102"/>
      <c r="T9" s="53"/>
      <c r="U9" s="53"/>
      <c r="V9" s="53"/>
      <c r="W9" s="53"/>
      <c r="X9" s="53"/>
      <c r="Y9" s="53"/>
      <c r="Z9" s="53"/>
      <c r="AA9" s="53"/>
      <c r="AB9" s="53"/>
      <c r="AC9" s="53"/>
    </row>
    <row r="10" spans="1:29" ht="24" customHeight="1" thickBot="1" x14ac:dyDescent="0.25">
      <c r="A10" s="470" t="s">
        <v>181</v>
      </c>
      <c r="B10" s="471"/>
      <c r="C10" s="268">
        <f>+C9+C8</f>
        <v>0</v>
      </c>
      <c r="D10" s="269">
        <f t="shared" ref="D10:P10" si="6">+D9+D8</f>
        <v>0</v>
      </c>
      <c r="E10" s="269">
        <f t="shared" si="6"/>
        <v>0</v>
      </c>
      <c r="F10" s="269">
        <f t="shared" si="6"/>
        <v>0</v>
      </c>
      <c r="G10" s="269">
        <f t="shared" si="6"/>
        <v>0</v>
      </c>
      <c r="H10" s="269">
        <f t="shared" si="6"/>
        <v>0</v>
      </c>
      <c r="I10" s="269">
        <f t="shared" si="6"/>
        <v>0</v>
      </c>
      <c r="J10" s="269">
        <f t="shared" si="6"/>
        <v>0</v>
      </c>
      <c r="K10" s="269">
        <f t="shared" si="6"/>
        <v>0</v>
      </c>
      <c r="L10" s="288">
        <f t="shared" si="6"/>
        <v>0</v>
      </c>
      <c r="M10" s="268">
        <f t="shared" si="6"/>
        <v>0</v>
      </c>
      <c r="N10" s="269">
        <f t="shared" si="6"/>
        <v>0</v>
      </c>
      <c r="O10" s="269">
        <f t="shared" si="6"/>
        <v>0</v>
      </c>
      <c r="P10" s="270">
        <f t="shared" si="6"/>
        <v>0</v>
      </c>
      <c r="Q10" s="102"/>
      <c r="R10" s="102"/>
      <c r="S10" s="102"/>
      <c r="T10" s="53"/>
      <c r="U10" s="53"/>
      <c r="V10" s="53"/>
      <c r="W10" s="53"/>
      <c r="X10" s="53"/>
      <c r="Y10" s="53"/>
      <c r="Z10" s="53"/>
      <c r="AA10" s="53"/>
      <c r="AB10" s="53"/>
      <c r="AC10" s="53"/>
    </row>
    <row r="11" spans="1:29" ht="24" customHeight="1" thickBot="1" x14ac:dyDescent="0.25">
      <c r="A11" s="316"/>
      <c r="B11" s="103"/>
      <c r="C11" s="476" t="s">
        <v>182</v>
      </c>
      <c r="D11" s="477"/>
      <c r="E11" s="477"/>
      <c r="F11" s="477"/>
      <c r="G11" s="477"/>
      <c r="H11" s="477"/>
      <c r="I11" s="477"/>
      <c r="J11" s="477"/>
      <c r="K11" s="477"/>
      <c r="L11" s="477"/>
      <c r="M11" s="477"/>
      <c r="N11" s="477"/>
      <c r="O11" s="477"/>
      <c r="P11" s="478"/>
      <c r="Q11" s="102"/>
      <c r="R11" s="102"/>
      <c r="S11" s="102"/>
      <c r="T11" s="53"/>
      <c r="U11" s="53"/>
      <c r="V11" s="53"/>
      <c r="W11" s="53"/>
      <c r="X11" s="53"/>
      <c r="Y11" s="53"/>
      <c r="Z11" s="53"/>
      <c r="AA11" s="53"/>
      <c r="AB11" s="53"/>
      <c r="AC11" s="53"/>
    </row>
    <row r="12" spans="1:29" ht="24" customHeight="1" thickBot="1" x14ac:dyDescent="0.25">
      <c r="A12" s="317" t="s">
        <v>116</v>
      </c>
      <c r="B12" s="318" t="str">
        <f>'TB C '!G8</f>
        <v/>
      </c>
      <c r="C12" s="291"/>
      <c r="D12" s="271" t="str">
        <f>IF(D2=0,"",IF($B$12="","",+$B$12*Sollerlösberechnung!C10))</f>
        <v/>
      </c>
      <c r="E12" s="266" t="str">
        <f>IF(E2=0,"",IF($B$12="","",+$B$12*Sollerlösberechnung!C10))</f>
        <v/>
      </c>
      <c r="F12" s="266" t="str">
        <f>IF(F2=0,"",IF($B$12="","",+$B$12*Sollerlösberechnung!C10))</f>
        <v/>
      </c>
      <c r="G12" s="266" t="str">
        <f>IF(G2=0,"",IF($B$12="","",+$B$12*Sollerlösberechnung!C10))</f>
        <v/>
      </c>
      <c r="H12" s="266" t="str">
        <f>IF(H2=0,"",IF($B$12="","",+$B$12*Sollerlösberechnung!C10))</f>
        <v/>
      </c>
      <c r="I12" s="266" t="str">
        <f>IF(I2=0,"",IF($B$12="","",+$B$12*Sollerlösberechnung!C10))</f>
        <v/>
      </c>
      <c r="J12" s="266" t="str">
        <f>IF(J2=0,"",IF($B$12="","",+$B$12*Sollerlösberechnung!C10))</f>
        <v/>
      </c>
      <c r="K12" s="266" t="str">
        <f>IF(K2=0,"",IF($B$12="","",+$B$12*Sollerlösberechnung!C10))</f>
        <v/>
      </c>
      <c r="L12" s="289" t="str">
        <f>IF(L2=0,"",IF($B$12="","",+$B$12*Sollerlösberechnung!C10))</f>
        <v/>
      </c>
      <c r="M12" s="265" t="str">
        <f>IF(M2=0,"",IF($B$12="","",+$B$12*Sollerlösberechnung!C10))</f>
        <v/>
      </c>
      <c r="N12" s="266" t="str">
        <f>IF(N2=0,"",IF($B$12="","",+$B$12*Sollerlösberechnung!C10))</f>
        <v/>
      </c>
      <c r="O12" s="266" t="str">
        <f>IF(O2=0,"",IF($B$12="","",+$B$12*Sollerlösberechnung!C10))</f>
        <v/>
      </c>
      <c r="P12" s="267" t="str">
        <f>IF(P2=0,"",IF($B$12="","",+$B$12*Sollerlösberechnung!C10))</f>
        <v/>
      </c>
      <c r="Q12" s="102"/>
      <c r="R12" s="102"/>
      <c r="S12" s="102"/>
      <c r="T12" s="53"/>
      <c r="U12" s="53"/>
      <c r="V12" s="53"/>
      <c r="W12" s="53"/>
      <c r="X12" s="53"/>
      <c r="Y12" s="53"/>
      <c r="Z12" s="53"/>
      <c r="AA12" s="53"/>
      <c r="AB12" s="53"/>
      <c r="AC12" s="53"/>
    </row>
    <row r="13" spans="1:29" ht="24" customHeight="1" thickBot="1" x14ac:dyDescent="0.25">
      <c r="A13" s="470" t="s">
        <v>115</v>
      </c>
      <c r="B13" s="471"/>
      <c r="C13" s="290"/>
      <c r="D13" s="216" t="str">
        <f t="shared" ref="D13:P13" si="7">IF((D12)="","",+D12+D10)</f>
        <v/>
      </c>
      <c r="E13" s="216" t="str">
        <f t="shared" si="7"/>
        <v/>
      </c>
      <c r="F13" s="216" t="str">
        <f t="shared" si="7"/>
        <v/>
      </c>
      <c r="G13" s="216" t="str">
        <f t="shared" si="7"/>
        <v/>
      </c>
      <c r="H13" s="216" t="str">
        <f t="shared" si="7"/>
        <v/>
      </c>
      <c r="I13" s="216" t="str">
        <f t="shared" si="7"/>
        <v/>
      </c>
      <c r="J13" s="216" t="str">
        <f t="shared" si="7"/>
        <v/>
      </c>
      <c r="K13" s="216" t="str">
        <f t="shared" si="7"/>
        <v/>
      </c>
      <c r="L13" s="221" t="str">
        <f t="shared" si="7"/>
        <v/>
      </c>
      <c r="M13" s="278" t="str">
        <f t="shared" si="7"/>
        <v/>
      </c>
      <c r="N13" s="216" t="str">
        <f t="shared" si="7"/>
        <v/>
      </c>
      <c r="O13" s="216" t="str">
        <f t="shared" si="7"/>
        <v/>
      </c>
      <c r="P13" s="279" t="str">
        <f t="shared" si="7"/>
        <v/>
      </c>
      <c r="Q13" s="102"/>
      <c r="R13" s="102"/>
      <c r="S13" s="102"/>
      <c r="T13" s="53"/>
      <c r="U13" s="53"/>
      <c r="V13" s="53"/>
      <c r="W13" s="53"/>
      <c r="X13" s="53"/>
      <c r="Y13" s="53"/>
      <c r="Z13" s="53"/>
      <c r="AA13" s="53"/>
      <c r="AB13" s="53"/>
      <c r="AC13" s="53"/>
    </row>
    <row r="14" spans="1:29" s="82" customFormat="1" ht="15.75" customHeight="1" x14ac:dyDescent="0.2">
      <c r="G14" s="97"/>
      <c r="H14" s="97"/>
      <c r="I14" s="97"/>
      <c r="J14" s="97"/>
      <c r="K14" s="97"/>
      <c r="L14" s="97"/>
      <c r="M14" s="96"/>
    </row>
    <row r="15" spans="1:29" s="74" customFormat="1" ht="12.75" x14ac:dyDescent="0.2">
      <c r="B15" s="84"/>
      <c r="C15" s="83"/>
      <c r="D15" s="85"/>
      <c r="E15" s="85"/>
      <c r="F15" s="77"/>
      <c r="G15" s="87"/>
      <c r="H15" s="87"/>
      <c r="I15" s="88"/>
      <c r="J15" s="87"/>
      <c r="K15" s="87"/>
      <c r="L15" s="86"/>
      <c r="M15" s="88"/>
    </row>
    <row r="16" spans="1:29" s="17" customFormat="1" ht="15.75" customHeight="1" x14ac:dyDescent="0.2">
      <c r="A16" s="69"/>
      <c r="B16" s="78"/>
      <c r="C16" s="69"/>
      <c r="D16" s="79"/>
      <c r="E16" s="79"/>
      <c r="F16" s="80"/>
      <c r="G16" s="8"/>
      <c r="H16" s="8"/>
      <c r="I16" s="21"/>
      <c r="J16" s="8"/>
      <c r="K16" s="8"/>
      <c r="L16" s="70"/>
      <c r="M16" s="21"/>
    </row>
  </sheetData>
  <sheetProtection password="C606" sheet="1" objects="1" scenarios="1"/>
  <mergeCells count="6">
    <mergeCell ref="A13:B13"/>
    <mergeCell ref="A4:B4"/>
    <mergeCell ref="A2:B2"/>
    <mergeCell ref="C11:P11"/>
    <mergeCell ref="A10:B10"/>
    <mergeCell ref="A7:B7"/>
  </mergeCells>
  <phoneticPr fontId="11" type="noConversion"/>
  <printOptions horizontalCentered="1"/>
  <pageMargins left="3.937007874015748E-2" right="3.937007874015748E-2" top="0.78740157480314965" bottom="0.31496062992125984" header="0.82677165354330717" footer="0.35433070866141736"/>
  <pageSetup paperSize="9" orientation="landscape" r:id="rId1"/>
  <headerFooter alignWithMargins="0">
    <oddFooter>&amp;L&amp;8&amp;F / EIT.swiss&amp;C
&amp;R&amp;"Arial,Fett"Seite &amp;P/&amp;N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workbookViewId="0">
      <selection activeCell="E7" sqref="E7"/>
    </sheetView>
  </sheetViews>
  <sheetFormatPr baseColWidth="10" defaultRowHeight="12.75" x14ac:dyDescent="0.2"/>
  <cols>
    <col min="1" max="1" width="16.85546875" style="53" customWidth="1"/>
    <col min="2" max="6" width="12.5703125" style="53" customWidth="1"/>
    <col min="7" max="7" width="14.7109375" style="111" customWidth="1"/>
    <col min="8" max="16384" width="11.42578125" style="53"/>
  </cols>
  <sheetData>
    <row r="1" spans="1:10" s="52" customFormat="1" ht="24" x14ac:dyDescent="0.35">
      <c r="A1" s="483" t="s">
        <v>1</v>
      </c>
      <c r="B1" s="483"/>
      <c r="C1" s="483"/>
      <c r="D1" s="483"/>
      <c r="E1" s="483"/>
      <c r="F1" s="483"/>
      <c r="G1" s="483"/>
    </row>
    <row r="3" spans="1:10" s="122" customFormat="1" ht="48.75" customHeight="1" x14ac:dyDescent="0.2">
      <c r="A3" s="119" t="s">
        <v>2</v>
      </c>
      <c r="B3" s="114" t="s">
        <v>177</v>
      </c>
      <c r="C3" s="114" t="s">
        <v>119</v>
      </c>
      <c r="D3" s="114" t="s">
        <v>118</v>
      </c>
      <c r="E3" s="120" t="s">
        <v>0</v>
      </c>
      <c r="F3" s="121" t="s">
        <v>3</v>
      </c>
      <c r="G3" s="178" t="s">
        <v>120</v>
      </c>
    </row>
    <row r="4" spans="1:10" s="118" customFormat="1" ht="25.5" x14ac:dyDescent="0.2">
      <c r="A4" s="114" t="s">
        <v>84</v>
      </c>
      <c r="B4" s="115">
        <v>6.4000000000000001E-2</v>
      </c>
      <c r="C4" s="115">
        <v>2.8000000000000001E-2</v>
      </c>
      <c r="D4" s="115">
        <v>3.3000000000000002E-2</v>
      </c>
      <c r="E4" s="232">
        <f>+D4+C4+B4</f>
        <v>0.125</v>
      </c>
      <c r="F4" s="117" t="str">
        <f>+'Mitarbeiter und Mischsatz'!Q13</f>
        <v/>
      </c>
      <c r="G4" s="116" t="str">
        <f>IF(ISERR(E4)=TRUE,"",IF(F4="","",(+E4*F4)))</f>
        <v/>
      </c>
    </row>
    <row r="5" spans="1:10" s="118" customFormat="1" ht="25.5" x14ac:dyDescent="0.2">
      <c r="A5" s="114" t="s">
        <v>85</v>
      </c>
      <c r="B5" s="115">
        <v>6.6000000000000003E-2</v>
      </c>
      <c r="C5" s="115">
        <v>4.3999999999999997E-2</v>
      </c>
      <c r="D5" s="115">
        <v>7.9000000000000001E-2</v>
      </c>
      <c r="E5" s="232">
        <f>+D5+C5+B5</f>
        <v>0.189</v>
      </c>
      <c r="F5" s="117" t="str">
        <f>+'Mitarbeiter und Mischsatz'!Q14</f>
        <v/>
      </c>
      <c r="G5" s="116" t="str">
        <f>IF(ISERR(E5)=TRUE,"",IF(F5="","",(+E5*F5)))</f>
        <v/>
      </c>
    </row>
    <row r="6" spans="1:10" s="118" customFormat="1" ht="25.5" x14ac:dyDescent="0.2">
      <c r="A6" s="114" t="s">
        <v>89</v>
      </c>
      <c r="B6" s="115">
        <v>7.0999999999999994E-2</v>
      </c>
      <c r="C6" s="115">
        <v>4.4999999999999998E-2</v>
      </c>
      <c r="D6" s="115">
        <v>0.11700000000000001</v>
      </c>
      <c r="E6" s="232">
        <f>+D6+C6+B6</f>
        <v>0.23299999999999998</v>
      </c>
      <c r="F6" s="117" t="str">
        <f>+'Mitarbeiter und Mischsatz'!Q15</f>
        <v/>
      </c>
      <c r="G6" s="116" t="str">
        <f>IF(ISERR(E6)=TRUE,"",IF(F6="","",(+E6*F6)))</f>
        <v/>
      </c>
    </row>
    <row r="7" spans="1:10" s="118" customFormat="1" ht="25.5" x14ac:dyDescent="0.2">
      <c r="A7" s="114" t="s">
        <v>117</v>
      </c>
      <c r="B7" s="115">
        <v>7.1999999999999995E-2</v>
      </c>
      <c r="C7" s="115">
        <v>3.5999999999999997E-2</v>
      </c>
      <c r="D7" s="115">
        <v>5.5E-2</v>
      </c>
      <c r="E7" s="232">
        <f>+D7+C7+B7</f>
        <v>0.16299999999999998</v>
      </c>
      <c r="F7" s="117" t="str">
        <f>+'Mitarbeiter und Mischsatz'!Q16</f>
        <v/>
      </c>
      <c r="G7" s="116" t="str">
        <f>IF(ISERR(E7)=TRUE,"",IF(F7="","",(+E7*F7)))</f>
        <v/>
      </c>
    </row>
    <row r="8" spans="1:10" s="118" customFormat="1" ht="30.75" customHeight="1" x14ac:dyDescent="0.2">
      <c r="B8" s="133"/>
      <c r="C8" s="133"/>
      <c r="D8" s="134"/>
      <c r="E8" s="481" t="s">
        <v>124</v>
      </c>
      <c r="F8" s="482"/>
      <c r="G8" s="156" t="str">
        <f>IF(SUM(G4:G7)=0,"",ROUND(SUM(G4:G7),3))</f>
        <v/>
      </c>
    </row>
    <row r="9" spans="1:10" ht="31.5" customHeight="1" x14ac:dyDescent="0.2">
      <c r="A9" s="179" t="s">
        <v>178</v>
      </c>
    </row>
    <row r="10" spans="1:10" ht="13.5" customHeight="1" x14ac:dyDescent="0.2"/>
    <row r="11" spans="1:10" x14ac:dyDescent="0.2">
      <c r="A11" s="112"/>
      <c r="B11" s="112"/>
      <c r="C11" s="112"/>
      <c r="D11" s="112"/>
      <c r="E11" s="112"/>
      <c r="F11" s="112"/>
      <c r="G11" s="113"/>
      <c r="H11" s="112"/>
      <c r="I11" s="112"/>
      <c r="J11" s="112"/>
    </row>
    <row r="12" spans="1:10" x14ac:dyDescent="0.2">
      <c r="A12" s="112"/>
      <c r="B12" s="112"/>
      <c r="C12" s="112"/>
      <c r="D12" s="112"/>
      <c r="E12" s="112"/>
      <c r="F12" s="112"/>
      <c r="G12" s="113"/>
      <c r="H12" s="112"/>
      <c r="I12" s="112"/>
      <c r="J12" s="112"/>
    </row>
    <row r="13" spans="1:10" x14ac:dyDescent="0.2">
      <c r="A13" s="112"/>
      <c r="B13" s="112"/>
      <c r="C13" s="112"/>
      <c r="D13" s="112"/>
      <c r="E13" s="112"/>
      <c r="F13" s="112"/>
      <c r="G13" s="113"/>
      <c r="H13" s="112"/>
      <c r="I13" s="112"/>
      <c r="J13" s="112"/>
    </row>
    <row r="14" spans="1:10" x14ac:dyDescent="0.2">
      <c r="A14" s="112"/>
      <c r="B14" s="112"/>
      <c r="C14" s="112"/>
      <c r="D14" s="112"/>
      <c r="E14" s="112"/>
      <c r="F14" s="112"/>
      <c r="G14" s="113"/>
      <c r="H14" s="112"/>
      <c r="I14" s="112"/>
      <c r="J14" s="112"/>
    </row>
    <row r="15" spans="1:10" x14ac:dyDescent="0.2">
      <c r="A15" s="112"/>
      <c r="B15" s="112"/>
      <c r="C15" s="112"/>
      <c r="D15" s="112"/>
      <c r="E15" s="112"/>
      <c r="F15" s="112"/>
      <c r="G15" s="113"/>
      <c r="H15" s="112"/>
      <c r="I15" s="112"/>
      <c r="J15" s="112"/>
    </row>
  </sheetData>
  <sheetProtection password="C606" sheet="1" objects="1" scenarios="1"/>
  <mergeCells count="2">
    <mergeCell ref="E8:F8"/>
    <mergeCell ref="A1:G1"/>
  </mergeCells>
  <phoneticPr fontId="11" type="noConversion"/>
  <printOptions horizontalCentered="1"/>
  <pageMargins left="3.937007874015748E-2" right="3.937007874015748E-2" top="0.78740157480314965" bottom="0.31496062992125984" header="0.82677165354330717" footer="0.35433070866141736"/>
  <pageSetup paperSize="9" scale="95" orientation="landscape" r:id="rId1"/>
  <headerFooter alignWithMargins="0">
    <oddFooter>&amp;L&amp;8&amp;F / EIT.swiss&amp;C
&amp;R&amp;"Arial,Fett"Seite &amp;P/&amp;N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 min="81" max="16384" width="9.140625" style="2"/>
  </cols>
  <sheetData>
    <row r="2" spans="1:80" s="6" customFormat="1" ht="20.25" x14ac:dyDescent="0.3">
      <c r="A2" s="4" t="s">
        <v>9</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row>
    <row r="5" spans="1:80" x14ac:dyDescent="0.2">
      <c r="A5" t="s">
        <v>10</v>
      </c>
      <c r="B5">
        <v>0</v>
      </c>
      <c r="D5" t="s">
        <v>11</v>
      </c>
    </row>
    <row r="6" spans="1:80" x14ac:dyDescent="0.2">
      <c r="A6" t="s">
        <v>12</v>
      </c>
      <c r="B6">
        <v>1</v>
      </c>
      <c r="D6" t="s">
        <v>13</v>
      </c>
    </row>
    <row r="7" spans="1:80" x14ac:dyDescent="0.2">
      <c r="A7" t="s">
        <v>14</v>
      </c>
      <c r="B7">
        <v>0</v>
      </c>
      <c r="D7" t="s">
        <v>15</v>
      </c>
      <c r="E7" t="s">
        <v>16</v>
      </c>
    </row>
    <row r="8" spans="1:80" x14ac:dyDescent="0.2">
      <c r="A8" t="s">
        <v>17</v>
      </c>
      <c r="B8">
        <v>1</v>
      </c>
      <c r="D8" t="s">
        <v>18</v>
      </c>
    </row>
    <row r="9" spans="1:80" x14ac:dyDescent="0.2">
      <c r="A9" t="s">
        <v>19</v>
      </c>
      <c r="B9">
        <v>4</v>
      </c>
      <c r="D9" t="s">
        <v>20</v>
      </c>
    </row>
    <row r="10" spans="1:80" x14ac:dyDescent="0.2">
      <c r="A10" t="s">
        <v>21</v>
      </c>
      <c r="B10">
        <v>1</v>
      </c>
      <c r="D10" t="s">
        <v>22</v>
      </c>
    </row>
    <row r="11" spans="1:80" x14ac:dyDescent="0.2">
      <c r="A11" t="s">
        <v>23</v>
      </c>
      <c r="B11" t="s">
        <v>24</v>
      </c>
      <c r="D11" t="s">
        <v>25</v>
      </c>
      <c r="E11" t="s">
        <v>26</v>
      </c>
    </row>
    <row r="12" spans="1:80" x14ac:dyDescent="0.2">
      <c r="A12" t="s">
        <v>27</v>
      </c>
      <c r="B12">
        <v>12</v>
      </c>
      <c r="D12" t="s">
        <v>28</v>
      </c>
      <c r="E12" t="s">
        <v>29</v>
      </c>
    </row>
    <row r="13" spans="1:80" x14ac:dyDescent="0.2">
      <c r="A13" t="s">
        <v>30</v>
      </c>
      <c r="B13">
        <v>2</v>
      </c>
      <c r="D13" t="s">
        <v>31</v>
      </c>
      <c r="E13" t="s">
        <v>32</v>
      </c>
    </row>
    <row r="14" spans="1:80" x14ac:dyDescent="0.2">
      <c r="A14" t="s">
        <v>33</v>
      </c>
      <c r="B14">
        <v>11</v>
      </c>
      <c r="D14" t="s">
        <v>34</v>
      </c>
      <c r="E14" t="s">
        <v>35</v>
      </c>
    </row>
    <row r="15" spans="1:80" x14ac:dyDescent="0.2">
      <c r="A15" t="s">
        <v>36</v>
      </c>
      <c r="B15">
        <v>3</v>
      </c>
      <c r="D15" t="s">
        <v>37</v>
      </c>
      <c r="E15" t="s">
        <v>38</v>
      </c>
    </row>
    <row r="16" spans="1:80" x14ac:dyDescent="0.2">
      <c r="A16" t="s">
        <v>39</v>
      </c>
      <c r="B16" t="s">
        <v>24</v>
      </c>
      <c r="D16" t="s">
        <v>40</v>
      </c>
    </row>
    <row r="17" spans="1:5" x14ac:dyDescent="0.2">
      <c r="A17" t="s">
        <v>41</v>
      </c>
      <c r="B17">
        <v>10</v>
      </c>
      <c r="D17" t="s">
        <v>42</v>
      </c>
    </row>
    <row r="18" spans="1:5" x14ac:dyDescent="0.2">
      <c r="A18" t="s">
        <v>43</v>
      </c>
      <c r="B18">
        <v>5</v>
      </c>
      <c r="D18" t="s">
        <v>44</v>
      </c>
    </row>
    <row r="19" spans="1:5" x14ac:dyDescent="0.2">
      <c r="A19" t="s">
        <v>45</v>
      </c>
      <c r="B19">
        <v>2</v>
      </c>
      <c r="D19" t="s">
        <v>46</v>
      </c>
    </row>
    <row r="20" spans="1:5" x14ac:dyDescent="0.2">
      <c r="A20" t="s">
        <v>47</v>
      </c>
      <c r="B20">
        <v>1</v>
      </c>
      <c r="D20" t="s">
        <v>48</v>
      </c>
    </row>
    <row r="21" spans="1:5" x14ac:dyDescent="0.2">
      <c r="A21" t="s">
        <v>49</v>
      </c>
      <c r="B21" t="s">
        <v>50</v>
      </c>
      <c r="D21" t="s">
        <v>51</v>
      </c>
    </row>
    <row r="22" spans="1:5" x14ac:dyDescent="0.2">
      <c r="A22" t="s">
        <v>52</v>
      </c>
      <c r="B22">
        <v>8</v>
      </c>
      <c r="D22" t="s">
        <v>53</v>
      </c>
    </row>
    <row r="23" spans="1:5" x14ac:dyDescent="0.2">
      <c r="A23" t="s">
        <v>54</v>
      </c>
      <c r="B23">
        <v>1</v>
      </c>
      <c r="D23" t="s">
        <v>55</v>
      </c>
    </row>
    <row r="24" spans="1:5" x14ac:dyDescent="0.2">
      <c r="A24" t="s">
        <v>56</v>
      </c>
      <c r="B24">
        <v>36</v>
      </c>
      <c r="D24" t="s">
        <v>57</v>
      </c>
    </row>
    <row r="25" spans="1:5" x14ac:dyDescent="0.2">
      <c r="A25" t="s">
        <v>58</v>
      </c>
      <c r="B25">
        <v>0</v>
      </c>
      <c r="D25" t="s">
        <v>59</v>
      </c>
    </row>
    <row r="26" spans="1:5" x14ac:dyDescent="0.2">
      <c r="A26" t="s">
        <v>60</v>
      </c>
      <c r="B26" t="s">
        <v>50</v>
      </c>
      <c r="D26" t="s">
        <v>61</v>
      </c>
    </row>
    <row r="27" spans="1:5" x14ac:dyDescent="0.2">
      <c r="A27" t="s">
        <v>62</v>
      </c>
      <c r="B27" s="1">
        <v>8</v>
      </c>
      <c r="D27" t="s">
        <v>63</v>
      </c>
    </row>
    <row r="28" spans="1:5" x14ac:dyDescent="0.2">
      <c r="A28" t="s">
        <v>64</v>
      </c>
      <c r="B28">
        <v>1</v>
      </c>
      <c r="D28" t="s">
        <v>65</v>
      </c>
    </row>
    <row r="29" spans="1:5" x14ac:dyDescent="0.2">
      <c r="A29" t="s">
        <v>66</v>
      </c>
      <c r="B29">
        <v>36</v>
      </c>
      <c r="D29" t="s">
        <v>67</v>
      </c>
    </row>
    <row r="30" spans="1:5" x14ac:dyDescent="0.2">
      <c r="A30" t="s">
        <v>68</v>
      </c>
      <c r="B30">
        <v>0</v>
      </c>
      <c r="D30" t="s">
        <v>69</v>
      </c>
    </row>
    <row r="31" spans="1:5" x14ac:dyDescent="0.2">
      <c r="A31" t="s">
        <v>70</v>
      </c>
      <c r="B31" t="s">
        <v>24</v>
      </c>
      <c r="D31" t="s">
        <v>71</v>
      </c>
      <c r="E31" s="1"/>
    </row>
    <row r="32" spans="1:5" x14ac:dyDescent="0.2">
      <c r="A32" t="s">
        <v>72</v>
      </c>
      <c r="B32">
        <v>8</v>
      </c>
      <c r="D32" t="s">
        <v>73</v>
      </c>
    </row>
    <row r="33" spans="1:4" x14ac:dyDescent="0.2">
      <c r="A33" t="s">
        <v>74</v>
      </c>
      <c r="B33">
        <v>1</v>
      </c>
      <c r="D33" t="s">
        <v>75</v>
      </c>
    </row>
    <row r="34" spans="1:4" x14ac:dyDescent="0.2">
      <c r="A34" t="s">
        <v>76</v>
      </c>
      <c r="B34">
        <v>15</v>
      </c>
      <c r="D34" t="s">
        <v>77</v>
      </c>
    </row>
    <row r="35" spans="1:4" x14ac:dyDescent="0.2">
      <c r="A35" t="s">
        <v>78</v>
      </c>
      <c r="B35">
        <v>2</v>
      </c>
      <c r="D35" t="s">
        <v>79</v>
      </c>
    </row>
    <row r="36" spans="1:4" x14ac:dyDescent="0.2">
      <c r="A36" t="s">
        <v>80</v>
      </c>
      <c r="B36" t="s">
        <v>81</v>
      </c>
      <c r="D36" t="s">
        <v>82</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1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37</vt:i4>
      </vt:variant>
    </vt:vector>
  </HeadingPairs>
  <TitlesOfParts>
    <vt:vector size="44" baseType="lpstr">
      <vt:lpstr>Anleitung</vt:lpstr>
      <vt:lpstr>Firmenstruktur</vt:lpstr>
      <vt:lpstr>Materialfaktorberechung</vt:lpstr>
      <vt:lpstr>Sollerlösberechnung</vt:lpstr>
      <vt:lpstr>Mitarbeiter und Mischsatz</vt:lpstr>
      <vt:lpstr>Regiesatzberechnung</vt:lpstr>
      <vt:lpstr>TB C </vt:lpstr>
      <vt:lpstr>Anleitung!Druckbereich</vt:lpstr>
      <vt:lpstr>'Mitarbeiter und Mischsatz'!Druckbereich</vt:lpstr>
      <vt:lpstr>Regiesatzberechnung!Druckbereich</vt:lpstr>
      <vt:lpstr>Sollerlösberechnung!Druckbereich</vt:lpstr>
      <vt:lpstr>'TB C '!Druckbereich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Brunschwiler Daniel</cp:lastModifiedBy>
  <cp:lastPrinted>2009-08-18T07:43:05Z</cp:lastPrinted>
  <dcterms:created xsi:type="dcterms:W3CDTF">2001-12-07T12:23:37Z</dcterms:created>
  <dcterms:modified xsi:type="dcterms:W3CDTF">2021-02-18T12:53:17Z</dcterms:modified>
</cp:coreProperties>
</file>

<file path=docProps/custom.xml><?xml version="1.0" encoding="utf-8"?>
<Properties xmlns="http://schemas.openxmlformats.org/officeDocument/2006/custom-properties" xmlns:vt="http://schemas.openxmlformats.org/officeDocument/2006/docPropsVTypes"/>
</file>