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G:\TBA\07. Publikationen\Sollerlös-Tabellen\2024\"/>
    </mc:Choice>
  </mc:AlternateContent>
  <xr:revisionPtr revIDLastSave="0" documentId="13_ncr:1_{D098B025-2B57-47DE-A244-4E50AB90ECEC}" xr6:coauthVersionLast="47" xr6:coauthVersionMax="47" xr10:uidLastSave="{00000000-0000-0000-0000-000000000000}"/>
  <workbookProtection workbookAlgorithmName="SHA-512" workbookHashValue="mJg6nakF/PpGevEhhP9fnmfzGzorC2ZnQ7Rf+wirN6UkmTD9g4q3+1mh09cwBxgl0YuuwGsPL/YmbiNp7Bc+Ng==" workbookSaltValue="qd2s88uLGfqvRO6VxdkJRw==" workbookSpinCount="100000" lockStructure="1"/>
  <bookViews>
    <workbookView xWindow="-120" yWindow="-120" windowWidth="29040" windowHeight="17640" tabRatio="813" xr2:uid="{00000000-000D-0000-FFFF-FFFF00000000}"/>
  </bookViews>
  <sheets>
    <sheet name="Introduzione" sheetId="8" r:id="rId1"/>
    <sheet name="Struttura aziendale" sheetId="22" r:id="rId2"/>
    <sheet name="Calcolo fattori materiale" sheetId="6" r:id="rId3"/>
    <sheet name="Calcolo prezzo di vendita" sheetId="17" r:id="rId4"/>
    <sheet name="Collaboratori" sheetId="21" r:id="rId5"/>
    <sheet name="Prezzo di vendita Regia" sheetId="20" r:id="rId6"/>
    <sheet name="ET C " sheetId="5" r:id="rId7"/>
    <sheet name="Global Parameter" sheetId="9" state="veryHidden" r:id="rId8"/>
  </sheets>
  <definedNames>
    <definedName name="_xlnm._FilterDatabase" localSheetId="3" hidden="1">'Calcolo prezzo di vendita'!#REF!</definedName>
    <definedName name="_xlnm._FilterDatabase" localSheetId="4" hidden="1">Collaboratori!#REF!</definedName>
    <definedName name="_xlnm._FilterDatabase" localSheetId="5" hidden="1">'Prezzo di vendita Regia'!#REF!</definedName>
    <definedName name="_xlnm._FilterDatabase" localSheetId="1" hidden="1">'Struttura aziendale'!#REF!</definedName>
    <definedName name="_xlnm.Print_Area" localSheetId="3">'Calcolo prezzo di vendita'!$A$1:$R$11</definedName>
    <definedName name="_xlnm.Print_Area" localSheetId="4">Collaboratori!$A$1:$T$25</definedName>
    <definedName name="_xlnm.Print_Area" localSheetId="6">'ET C '!$A$1:$G$9</definedName>
    <definedName name="_xlnm.Print_Area" localSheetId="0">Introduzione!$A$1:$G$29</definedName>
    <definedName name="_xlnm.Print_Area" localSheetId="5">'Prezzo di vendita Regia'!$A$1:$P$13</definedName>
    <definedName name="_xlnm.Print_Area" localSheetId="1">'Struttura aziendale'!$A$1:$Q$19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1" l="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B16" i="21"/>
  <c r="C16" i="21"/>
  <c r="P16" i="21" s="1"/>
  <c r="J25" i="21" s="1"/>
  <c r="D16" i="21"/>
  <c r="E16" i="21"/>
  <c r="F16" i="21"/>
  <c r="G16" i="21"/>
  <c r="H16" i="21"/>
  <c r="I16" i="21"/>
  <c r="J16" i="21"/>
  <c r="K16" i="21"/>
  <c r="L16" i="21"/>
  <c r="M16" i="21"/>
  <c r="N16" i="21"/>
  <c r="O16" i="21"/>
  <c r="C13" i="21"/>
  <c r="D13" i="21"/>
  <c r="E13" i="21"/>
  <c r="F13" i="21"/>
  <c r="G13" i="21"/>
  <c r="H13" i="21"/>
  <c r="I13" i="21"/>
  <c r="J13" i="21"/>
  <c r="K13" i="21"/>
  <c r="L13" i="21"/>
  <c r="M13" i="21"/>
  <c r="N13" i="21"/>
  <c r="O13" i="21"/>
  <c r="B17" i="21"/>
  <c r="B13" i="21"/>
  <c r="O17" i="21"/>
  <c r="N17" i="21"/>
  <c r="M17" i="21"/>
  <c r="L17" i="21"/>
  <c r="K17" i="21"/>
  <c r="J17" i="21"/>
  <c r="I17" i="21"/>
  <c r="H17" i="21"/>
  <c r="G17" i="21"/>
  <c r="F17" i="21"/>
  <c r="E17" i="21"/>
  <c r="C17" i="21"/>
  <c r="P18" i="22"/>
  <c r="P2" i="22" s="1"/>
  <c r="P2" i="17" s="1"/>
  <c r="P17" i="22"/>
  <c r="O18" i="22"/>
  <c r="O2" i="22" s="1"/>
  <c r="O2" i="17" s="1"/>
  <c r="O17" i="22"/>
  <c r="N18" i="22"/>
  <c r="N2" i="22"/>
  <c r="N2" i="17" s="1"/>
  <c r="N3" i="17" s="1"/>
  <c r="N5" i="17" s="1"/>
  <c r="N7" i="17" s="1"/>
  <c r="N17" i="22"/>
  <c r="M18" i="22"/>
  <c r="M2" i="22" s="1"/>
  <c r="M2" i="17" s="1"/>
  <c r="M17" i="22"/>
  <c r="L18" i="22"/>
  <c r="L2" i="22"/>
  <c r="L2" i="17" s="1"/>
  <c r="L2" i="20" s="1"/>
  <c r="L12" i="20" s="1"/>
  <c r="L13" i="20" s="1"/>
  <c r="L17" i="22"/>
  <c r="K18" i="22"/>
  <c r="K2" i="22" s="1"/>
  <c r="K2" i="17" s="1"/>
  <c r="K17" i="22"/>
  <c r="J18" i="22"/>
  <c r="J2" i="22"/>
  <c r="J2" i="17" s="1"/>
  <c r="J2" i="20" s="1"/>
  <c r="J12" i="20" s="1"/>
  <c r="J13" i="20" s="1"/>
  <c r="J17" i="22"/>
  <c r="I18" i="22"/>
  <c r="I2" i="22" s="1"/>
  <c r="I2" i="17" s="1"/>
  <c r="I17" i="22"/>
  <c r="H18" i="22"/>
  <c r="H2" i="22"/>
  <c r="H2" i="17" s="1"/>
  <c r="H3" i="17" s="1"/>
  <c r="H5" i="17" s="1"/>
  <c r="H17" i="22"/>
  <c r="G18" i="22"/>
  <c r="G2" i="22" s="1"/>
  <c r="G2" i="17" s="1"/>
  <c r="G17" i="22"/>
  <c r="F18" i="22"/>
  <c r="F2" i="22"/>
  <c r="F2" i="17" s="1"/>
  <c r="F3" i="17" s="1"/>
  <c r="F5" i="17" s="1"/>
  <c r="F17" i="22"/>
  <c r="E18" i="22"/>
  <c r="P2" i="21"/>
  <c r="Q15" i="21" s="1"/>
  <c r="F6" i="5" s="1"/>
  <c r="D17" i="21"/>
  <c r="D18" i="22"/>
  <c r="D2" i="22"/>
  <c r="D2" i="17" s="1"/>
  <c r="D2" i="20" s="1"/>
  <c r="D3" i="20" s="1"/>
  <c r="D5" i="20" s="1"/>
  <c r="D3" i="17"/>
  <c r="D5" i="17" s="1"/>
  <c r="C18" i="22"/>
  <c r="C2" i="22" s="1"/>
  <c r="C2" i="17" s="1"/>
  <c r="D17" i="22"/>
  <c r="E17" i="22"/>
  <c r="E2" i="22"/>
  <c r="E2" i="17" s="1"/>
  <c r="E3" i="17" s="1"/>
  <c r="E5" i="17" s="1"/>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E7" i="5"/>
  <c r="E4" i="5"/>
  <c r="E5" i="5"/>
  <c r="E6" i="5"/>
  <c r="F4" i="6"/>
  <c r="F5"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R16" i="21"/>
  <c r="J3" i="17"/>
  <c r="J5" i="17" s="1"/>
  <c r="O3" i="17" l="1"/>
  <c r="O5" i="17" s="1"/>
  <c r="O2" i="20"/>
  <c r="O3" i="20" s="1"/>
  <c r="O5" i="20" s="1"/>
  <c r="M3" i="17"/>
  <c r="M5" i="17" s="1"/>
  <c r="M2" i="20"/>
  <c r="M3" i="20" s="1"/>
  <c r="M5" i="20" s="1"/>
  <c r="G3" i="17"/>
  <c r="G5" i="17" s="1"/>
  <c r="G6" i="17" s="1"/>
  <c r="G2" i="20"/>
  <c r="G12" i="20" s="1"/>
  <c r="G13" i="20" s="1"/>
  <c r="P3" i="17"/>
  <c r="P5" i="17" s="1"/>
  <c r="P6" i="17" s="1"/>
  <c r="P2" i="20"/>
  <c r="P12" i="20" s="1"/>
  <c r="P13" i="20" s="1"/>
  <c r="I3" i="17"/>
  <c r="I5" i="17" s="1"/>
  <c r="I2" i="20"/>
  <c r="I12" i="20" s="1"/>
  <c r="I13" i="20" s="1"/>
  <c r="K2" i="20"/>
  <c r="K3" i="20" s="1"/>
  <c r="K5" i="20" s="1"/>
  <c r="K3" i="17"/>
  <c r="K5" i="17" s="1"/>
  <c r="C3" i="17"/>
  <c r="C5" i="17" s="1"/>
  <c r="C2" i="20"/>
  <c r="C3" i="20" s="1"/>
  <c r="C5" i="20" s="1"/>
  <c r="C7" i="20" s="1"/>
  <c r="F2" i="20"/>
  <c r="F12" i="20" s="1"/>
  <c r="F13" i="20" s="1"/>
  <c r="H2" i="20"/>
  <c r="H3" i="20" s="1"/>
  <c r="H5" i="20" s="1"/>
  <c r="H7" i="20" s="1"/>
  <c r="L3" i="17"/>
  <c r="L5" i="17" s="1"/>
  <c r="N2" i="20"/>
  <c r="N3" i="20" s="1"/>
  <c r="N5" i="20" s="1"/>
  <c r="E2" i="20"/>
  <c r="E12" i="20" s="1"/>
  <c r="E13" i="20" s="1"/>
  <c r="Q2" i="22"/>
  <c r="F6" i="6"/>
  <c r="F7" i="6" s="1"/>
  <c r="G6" i="6"/>
  <c r="G7" i="6" s="1"/>
  <c r="L3" i="20"/>
  <c r="L5" i="20" s="1"/>
  <c r="O12" i="20"/>
  <c r="O13" i="20" s="1"/>
  <c r="M12" i="20"/>
  <c r="M13" i="20" s="1"/>
  <c r="J3" i="20"/>
  <c r="J5" i="20" s="1"/>
  <c r="J7" i="20" s="1"/>
  <c r="I3" i="20"/>
  <c r="I5" i="20" s="1"/>
  <c r="I6" i="20" s="1"/>
  <c r="K12" i="20"/>
  <c r="K13" i="20" s="1"/>
  <c r="D12" i="20"/>
  <c r="D13" i="20" s="1"/>
  <c r="G3" i="20"/>
  <c r="G5" i="20" s="1"/>
  <c r="G7" i="20" s="1"/>
  <c r="F3" i="20"/>
  <c r="F5" i="20" s="1"/>
  <c r="F6" i="20" s="1"/>
  <c r="E7" i="17"/>
  <c r="E6" i="17"/>
  <c r="M7" i="20"/>
  <c r="M6" i="20"/>
  <c r="L6" i="20"/>
  <c r="L7" i="20"/>
  <c r="L8" i="20" s="1"/>
  <c r="L9" i="20" s="1"/>
  <c r="L10" i="20" s="1"/>
  <c r="E3" i="20"/>
  <c r="E5" i="20" s="1"/>
  <c r="E6" i="20" s="1"/>
  <c r="K6" i="20"/>
  <c r="K7" i="20"/>
  <c r="I6" i="17"/>
  <c r="I7" i="17"/>
  <c r="M7" i="17"/>
  <c r="M6" i="17"/>
  <c r="J7" i="17"/>
  <c r="J6" i="17"/>
  <c r="F6" i="17"/>
  <c r="F7" i="17"/>
  <c r="D6" i="17"/>
  <c r="D7" i="17"/>
  <c r="N6" i="20"/>
  <c r="N7" i="20"/>
  <c r="O6" i="17"/>
  <c r="O7" i="17"/>
  <c r="C6" i="17"/>
  <c r="C7" i="17"/>
  <c r="H7" i="17"/>
  <c r="H6" i="17"/>
  <c r="O6" i="20"/>
  <c r="O7" i="20"/>
  <c r="D6" i="20"/>
  <c r="D7" i="20"/>
  <c r="K7" i="17"/>
  <c r="K6" i="17"/>
  <c r="L6" i="17"/>
  <c r="L7" i="17"/>
  <c r="G7" i="17"/>
  <c r="G8" i="17" s="1"/>
  <c r="G9" i="17" s="1"/>
  <c r="G10" i="17" s="1"/>
  <c r="F21" i="21" s="1"/>
  <c r="N6" i="17"/>
  <c r="N8" i="17" s="1"/>
  <c r="N9" i="17" s="1"/>
  <c r="N10" i="17" s="1"/>
  <c r="M21" i="21" s="1"/>
  <c r="P14" i="21"/>
  <c r="O23" i="21" s="1"/>
  <c r="P15" i="21"/>
  <c r="G24" i="21" s="1"/>
  <c r="K25" i="21"/>
  <c r="P13" i="21"/>
  <c r="N22" i="21" s="1"/>
  <c r="G23" i="21"/>
  <c r="C23" i="21"/>
  <c r="K23" i="21"/>
  <c r="M23" i="21"/>
  <c r="E23" i="21"/>
  <c r="H23" i="21"/>
  <c r="L23" i="21"/>
  <c r="N23" i="21"/>
  <c r="B23" i="21"/>
  <c r="E25" i="21"/>
  <c r="L25" i="21"/>
  <c r="Q16" i="21"/>
  <c r="F7" i="5" s="1"/>
  <c r="Q14" i="21"/>
  <c r="F5" i="5" s="1"/>
  <c r="G5" i="5" s="1"/>
  <c r="B25" i="21"/>
  <c r="R15" i="21"/>
  <c r="G6" i="5"/>
  <c r="M25" i="21"/>
  <c r="F25" i="21"/>
  <c r="I25" i="21"/>
  <c r="G25" i="21"/>
  <c r="E24" i="21"/>
  <c r="C24" i="21"/>
  <c r="R13" i="21"/>
  <c r="Q17" i="21"/>
  <c r="R14" i="21"/>
  <c r="G7" i="5"/>
  <c r="D25" i="21"/>
  <c r="O25" i="21"/>
  <c r="Q2" i="21"/>
  <c r="R2" i="21"/>
  <c r="C25" i="21"/>
  <c r="H25" i="21"/>
  <c r="N25" i="21"/>
  <c r="Q13" i="21"/>
  <c r="F4" i="5" s="1"/>
  <c r="G4" i="5" s="1"/>
  <c r="N24" i="21" l="1"/>
  <c r="O24" i="21"/>
  <c r="M24" i="21"/>
  <c r="D23" i="21"/>
  <c r="H24" i="21"/>
  <c r="H6" i="20"/>
  <c r="C6" i="20"/>
  <c r="C8" i="20" s="1"/>
  <c r="C9" i="20" s="1"/>
  <c r="C10" i="20" s="1"/>
  <c r="B24" i="21"/>
  <c r="P24" i="21" s="1"/>
  <c r="D24" i="21"/>
  <c r="J23" i="21"/>
  <c r="I23" i="21"/>
  <c r="J24" i="21"/>
  <c r="P7" i="17"/>
  <c r="P8" i="17" s="1"/>
  <c r="P9" i="17" s="1"/>
  <c r="P10" i="17" s="1"/>
  <c r="O21" i="21" s="1"/>
  <c r="P3" i="20"/>
  <c r="P5" i="20" s="1"/>
  <c r="P7" i="20" s="1"/>
  <c r="H12" i="20"/>
  <c r="H13" i="20" s="1"/>
  <c r="L24" i="21"/>
  <c r="I24" i="21"/>
  <c r="F22" i="21"/>
  <c r="F24" i="21"/>
  <c r="K24" i="21"/>
  <c r="F23" i="21"/>
  <c r="N12" i="20"/>
  <c r="N13" i="20" s="1"/>
  <c r="F8" i="6"/>
  <c r="F9" i="6" s="1"/>
  <c r="F10" i="6" s="1"/>
  <c r="G8" i="6"/>
  <c r="G9" i="6" s="1"/>
  <c r="G10" i="6" s="1"/>
  <c r="I7" i="20"/>
  <c r="I8" i="20" s="1"/>
  <c r="I9" i="20" s="1"/>
  <c r="I10" i="20" s="1"/>
  <c r="J6" i="20"/>
  <c r="J8" i="20" s="1"/>
  <c r="J9" i="20" s="1"/>
  <c r="J10" i="20" s="1"/>
  <c r="G6" i="20"/>
  <c r="G8" i="20" s="1"/>
  <c r="G9" i="20" s="1"/>
  <c r="G10" i="20" s="1"/>
  <c r="F7" i="20"/>
  <c r="F8" i="20" s="1"/>
  <c r="F9" i="20" s="1"/>
  <c r="F10" i="20" s="1"/>
  <c r="K8" i="17"/>
  <c r="K9" i="17" s="1"/>
  <c r="K10" i="17" s="1"/>
  <c r="J21" i="21" s="1"/>
  <c r="H8" i="17"/>
  <c r="H9" i="17" s="1"/>
  <c r="H10" i="17" s="1"/>
  <c r="G21" i="21" s="1"/>
  <c r="M8" i="17"/>
  <c r="M9" i="17" s="1"/>
  <c r="M10" i="17" s="1"/>
  <c r="L21" i="21" s="1"/>
  <c r="P6" i="20"/>
  <c r="P8" i="20" s="1"/>
  <c r="P9" i="20" s="1"/>
  <c r="P10" i="20" s="1"/>
  <c r="J8" i="17"/>
  <c r="J9" i="17" s="1"/>
  <c r="J10" i="17" s="1"/>
  <c r="I21" i="21" s="1"/>
  <c r="M8" i="20"/>
  <c r="M9" i="20" s="1"/>
  <c r="M10" i="20" s="1"/>
  <c r="E8" i="17"/>
  <c r="E9" i="17" s="1"/>
  <c r="E10" i="17" s="1"/>
  <c r="D21" i="21" s="1"/>
  <c r="E7" i="20"/>
  <c r="E8" i="20" s="1"/>
  <c r="E9" i="20" s="1"/>
  <c r="E10" i="20" s="1"/>
  <c r="L8" i="17"/>
  <c r="L9" i="17" s="1"/>
  <c r="L10" i="17" s="1"/>
  <c r="D8" i="20"/>
  <c r="D9" i="20" s="1"/>
  <c r="D10" i="20" s="1"/>
  <c r="O8" i="20"/>
  <c r="O9" i="20" s="1"/>
  <c r="O10" i="20" s="1"/>
  <c r="C8" i="17"/>
  <c r="C9" i="17" s="1"/>
  <c r="C10" i="17" s="1"/>
  <c r="N8" i="20"/>
  <c r="N9" i="20" s="1"/>
  <c r="N10" i="20" s="1"/>
  <c r="D8" i="17"/>
  <c r="D9" i="17" s="1"/>
  <c r="D10" i="17" s="1"/>
  <c r="K8" i="20"/>
  <c r="K9" i="20" s="1"/>
  <c r="K10" i="20" s="1"/>
  <c r="P23" i="21"/>
  <c r="O8" i="17"/>
  <c r="O9" i="17" s="1"/>
  <c r="O10" i="17" s="1"/>
  <c r="N21" i="21" s="1"/>
  <c r="H8" i="20"/>
  <c r="H9" i="20" s="1"/>
  <c r="H10" i="20" s="1"/>
  <c r="F8" i="17"/>
  <c r="F9" i="17" s="1"/>
  <c r="F10" i="17" s="1"/>
  <c r="E21" i="21" s="1"/>
  <c r="I8" i="17"/>
  <c r="I9" i="17" s="1"/>
  <c r="I10" i="17" s="1"/>
  <c r="O22" i="21"/>
  <c r="G22" i="21"/>
  <c r="J22" i="21"/>
  <c r="C22" i="21"/>
  <c r="I22" i="21"/>
  <c r="K22" i="21"/>
  <c r="H22" i="21"/>
  <c r="D22" i="21"/>
  <c r="B22" i="21"/>
  <c r="G8" i="5"/>
  <c r="B12" i="20" s="1"/>
  <c r="E22" i="21"/>
  <c r="L22" i="21"/>
  <c r="M22" i="21"/>
  <c r="Q23" i="21"/>
  <c r="Q25" i="21"/>
  <c r="P25" i="21"/>
  <c r="Q24" i="21" l="1"/>
  <c r="F13" i="6"/>
  <c r="F16" i="6"/>
  <c r="G16" i="6"/>
  <c r="G13" i="6"/>
  <c r="Q22" i="21"/>
  <c r="P22" i="21"/>
  <c r="G14" i="6" l="1"/>
  <c r="G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Hans-Peter Schweizer</author>
    <author>Bruchez Jean-Paul</author>
  </authors>
  <commentList>
    <comment ref="A1" authorId="0" shapeId="0" xr:uid="{00000000-0006-0000-0100-000001000000}">
      <text>
        <r>
          <rPr>
            <b/>
            <sz val="8"/>
            <color indexed="81"/>
            <rFont val="Arial"/>
            <family val="2"/>
          </rPr>
          <t xml:space="preserve">Istruzioni come compilare la tabella "Struttura dell'azienda" .
</t>
        </r>
        <r>
          <rPr>
            <sz val="8"/>
            <color indexed="81"/>
            <rFont val="Arial"/>
            <family val="2"/>
          </rPr>
          <t xml:space="preserve">
Se non si conoscono con precisione i dati salariali medii dell'azienda, si possono facilmente calcolare con questa tabella. 
Nelle caselle evidenziate in verde, si immettono i salari mensili ed il numero dei  collaboratori per ogni categoria cosi come le ore lavorative annue lordo.
</t>
        </r>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C1" authorId="1" shapeId="0" xr:uid="{00000000-0006-0000-0100-000002000000}">
      <text>
        <r>
          <rPr>
            <sz val="9"/>
            <color indexed="81"/>
            <rFont val="Segoe UI"/>
            <family val="2"/>
          </rPr>
          <t xml:space="preserve">Secondo "Informazioni sul CPN":
Più informazioni nel manuale di formazione al punto 4.2.4
</t>
        </r>
        <r>
          <rPr>
            <b/>
            <sz val="9"/>
            <color indexed="81"/>
            <rFont val="Segoe UI"/>
            <family val="2"/>
          </rPr>
          <t>Formazione</t>
        </r>
        <r>
          <rPr>
            <sz val="9"/>
            <color indexed="81"/>
            <rFont val="Segoe UI"/>
            <family val="2"/>
          </rPr>
          <t xml:space="preserve"> 
Aver superato l’esame professionale superiore (EPS) di Installatore elettricista diplomato, Pianificatore elettricista diplomato, Telematico diplomato ma anche Specialisti del ramo elettrico con esame professio¬nale (EP) di Elettricista capo progetto, prima anche Controllore/Capo montatore o Consulente in sicurezza elettrica e/o funzione da dirigente nell’azienda. L’esame pratico secondo OIBT. 
</t>
        </r>
        <r>
          <rPr>
            <b/>
            <sz val="9"/>
            <color indexed="81"/>
            <rFont val="Segoe UI"/>
            <family val="2"/>
          </rPr>
          <t>Attività</t>
        </r>
        <r>
          <rPr>
            <sz val="9"/>
            <color indexed="81"/>
            <rFont val="Segoe UI"/>
            <family val="2"/>
          </rPr>
          <t xml:space="preserve"> 
Di regola questi collaboratori assumono responsabilità di conduzione in un’impresa o nella propria azienda. Un impiego manuale non è previsto o solo per installazioni tecnicamente molto esigenti. Tra i loro compiti principali fa parte l’elaborazione tecnica A, B e C. Conducono trattative e chiarimenti con committente o direzione lavori e sbrigano i compiti amministrativi necessari, come per es. la progettazione di installazioni elettriche di tutti i tipi incl. impianti di comunicazione, la stesura di offerte incl. offerte supplementari, la coordinazione dell’impiego dei dipendenti e simili.
Più informazioni nel manuale di formazione al punto 4.2.4
</t>
        </r>
      </text>
    </comment>
    <comment ref="D1" authorId="1" shapeId="0" xr:uid="{00000000-0006-0000-0100-000003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Aver superato l’esame professionale (EP) di Consulente in sicurezza elettrica o Controllore/Capo montatore. 
</t>
        </r>
        <r>
          <rPr>
            <b/>
            <sz val="9"/>
            <color indexed="81"/>
            <rFont val="Segoe UI"/>
            <family val="2"/>
          </rPr>
          <t>Attività</t>
        </r>
        <r>
          <rPr>
            <sz val="9"/>
            <color indexed="81"/>
            <rFont val="Segoe UI"/>
            <family val="2"/>
          </rPr>
          <t xml:space="preserve"> 
Tra i loro compiti fanno parte soprattutto il controllo con la sorveglianza dell’attività di installazione all’interno dell’azienda e l’esecuzione del controllo finale con tutte le misure secondo OIBT.
Più informazioni nel manuale di formazione al punto 4.2.4
</t>
        </r>
      </text>
    </comment>
    <comment ref="E1" authorId="1" shapeId="0" xr:uid="{00000000-0006-0000-0100-000004000000}">
      <text>
        <r>
          <rPr>
            <sz val="9"/>
            <color indexed="81"/>
            <rFont val="Segoe UI"/>
            <family val="2"/>
          </rPr>
          <t xml:space="preserve">Secondo "Informazioni sul CPN":
</t>
        </r>
        <r>
          <rPr>
            <u/>
            <sz val="9"/>
            <color indexed="81"/>
            <rFont val="Segoe UI"/>
            <family val="2"/>
          </rPr>
          <t xml:space="preserve">Specialista per telecomunicazione </t>
        </r>
        <r>
          <rPr>
            <sz val="9"/>
            <color indexed="81"/>
            <rFont val="Segoe UI"/>
            <family val="2"/>
          </rPr>
          <t xml:space="preserve">
</t>
        </r>
        <r>
          <rPr>
            <b/>
            <sz val="9"/>
            <color indexed="81"/>
            <rFont val="Segoe UI"/>
            <family val="2"/>
          </rPr>
          <t>Formazione</t>
        </r>
        <r>
          <rPr>
            <sz val="9"/>
            <color indexed="81"/>
            <rFont val="Segoe UI"/>
            <family val="2"/>
          </rPr>
          <t xml:space="preserve"> 
Le seguenti formazioni, portate a termine con successo, fanno parte di questo settore: Telematico diplomato (EPS), Telematico capo progetto, Telematico ST, Telematico, inoltre anche Specialisti del ramo elettrico con intensiva formazione continua specializzata nella telematica. 
</t>
        </r>
        <r>
          <rPr>
            <b/>
            <sz val="9"/>
            <color indexed="81"/>
            <rFont val="Segoe UI"/>
            <family val="2"/>
          </rPr>
          <t>Attività</t>
        </r>
        <r>
          <rPr>
            <sz val="9"/>
            <color indexed="81"/>
            <rFont val="Segoe UI"/>
            <family val="2"/>
          </rPr>
          <t xml:space="preserve"> 
I suoi compiti stanno nella consulenza della clientela, progettazione, programmazione e messa in servizio di impianti di comunicazione esigenti, istruzione all’utente.
</t>
        </r>
        <r>
          <rPr>
            <u/>
            <sz val="9"/>
            <color indexed="81"/>
            <rFont val="Segoe UI"/>
            <family val="2"/>
          </rPr>
          <t xml:space="preserve">Specialista per MCR (Misurazione, comando e regolazione) </t>
        </r>
        <r>
          <rPr>
            <sz val="9"/>
            <color indexed="81"/>
            <rFont val="Segoe UI"/>
            <family val="2"/>
          </rPr>
          <t xml:space="preserve">
</t>
        </r>
        <r>
          <rPr>
            <b/>
            <sz val="9"/>
            <color indexed="81"/>
            <rFont val="Segoe UI"/>
            <family val="2"/>
          </rPr>
          <t>Formazione</t>
        </r>
        <r>
          <rPr>
            <sz val="9"/>
            <color indexed="81"/>
            <rFont val="Segoe UI"/>
            <family val="2"/>
          </rPr>
          <t xml:space="preserve"> 
La formazione di questo collaboratore si basa su di un tirocinio nel ramo elettrico e si è perfezionata median¬te corsi sistematici e aziendali. 
</t>
        </r>
        <r>
          <rPr>
            <b/>
            <sz val="9"/>
            <color indexed="81"/>
            <rFont val="Segoe UI"/>
            <family val="2"/>
          </rPr>
          <t>Attività</t>
        </r>
        <r>
          <rPr>
            <sz val="9"/>
            <color indexed="81"/>
            <rFont val="Segoe UI"/>
            <family val="2"/>
          </rPr>
          <t xml:space="preserve"> 
Progettazione e programmazione di impianti speciali come comandi PLC incl. la loro manutenzione e l’eliminazione guasti.
Più informazioni nel manuale di formazione al punto 4.2.4
</t>
        </r>
      </text>
    </comment>
    <comment ref="F1" authorId="1" shapeId="0" xr:uid="{00000000-0006-0000-0100-000005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Tirocinio di Montatore elettricista concluso con successo oppure dal 2011 Installatore elettricista AFC (AFC = attestato federale di capacità) con formazione continua specifica alla professione. 
</t>
        </r>
        <r>
          <rPr>
            <b/>
            <sz val="9"/>
            <color indexed="81"/>
            <rFont val="Segoe UI"/>
            <family val="2"/>
          </rPr>
          <t>Attività</t>
        </r>
        <r>
          <rPr>
            <sz val="9"/>
            <color indexed="81"/>
            <rFont val="Segoe UI"/>
            <family val="2"/>
          </rPr>
          <t xml:space="preserve"> 
Dispone di conoscenze approfondite nelle installazioni elettriche e dirige un gruppo di dipendenti sul cantie¬re. 
Quale capo responsabile del montaggio riceve istruzioni dal capo progettista elettricista e li attua con il suo gruppo. Sbriga i necessari compiti amministrativi, come per es. ordinazione di materiale, organizzazione del montaggio, esegue rilievi di vaste installazioni, scrive rapporti a regia e simili.
Più informazioni nel manuale di formazione al punto 4.2.4
</t>
        </r>
      </text>
    </comment>
    <comment ref="G1" authorId="1" shapeId="0" xr:uid="{00000000-0006-0000-0100-000006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Montatore elettricista conclusa con successo, dal 2011 di Installatore elettricista AFC. 
</t>
        </r>
        <r>
          <rPr>
            <b/>
            <sz val="9"/>
            <color indexed="81"/>
            <rFont val="Segoe UI"/>
            <family val="2"/>
          </rPr>
          <t>Attività</t>
        </r>
        <r>
          <rPr>
            <sz val="9"/>
            <color indexed="81"/>
            <rFont val="Segoe UI"/>
            <family val="2"/>
          </rPr>
          <t xml:space="preserve"> 
Esegue installazioni elettriche nelle economie domestiche, commercio e industria, con preparazione del materiale e rilievo.
Più informazioni nel manuale di formazione al punto 4.2.4
</t>
        </r>
      </text>
    </comment>
    <comment ref="H1" authorId="1" shapeId="0" xr:uid="{00000000-0006-0000-0100-000007000000}">
      <text>
        <r>
          <rPr>
            <sz val="9"/>
            <color indexed="81"/>
            <rFont val="Segoe UI"/>
            <family val="2"/>
          </rPr>
          <t xml:space="preserve">Secondo "Informazioni sul CPN":
</t>
        </r>
        <r>
          <rPr>
            <b/>
            <sz val="9"/>
            <color indexed="81"/>
            <rFont val="Segoe UI"/>
            <family val="2"/>
          </rPr>
          <t xml:space="preserve">Formazione 
</t>
        </r>
        <r>
          <rPr>
            <sz val="9"/>
            <color indexed="81"/>
            <rFont val="Segoe UI"/>
            <family val="2"/>
          </rPr>
          <t xml:space="preserve">Formazione base di Telematico conclusa con successo, dal 2011 di Telematico AFC. 
</t>
        </r>
        <r>
          <rPr>
            <b/>
            <sz val="9"/>
            <color indexed="81"/>
            <rFont val="Segoe UI"/>
            <family val="2"/>
          </rPr>
          <t>Attività</t>
        </r>
        <r>
          <rPr>
            <sz val="9"/>
            <color indexed="81"/>
            <rFont val="Segoe UI"/>
            <family val="2"/>
          </rPr>
          <t xml:space="preserve"> 
Esecuzione di installazioni di tutti i tipi di telematica, di reti e nel settore della informatica con una parte di attività manuale. Programmazione degli impianti, eliminazione di guasti e istruzione agli utenti.
Più informazioni nel manuale di formazione al punto 4.2.4
</t>
        </r>
      </text>
    </comment>
    <comment ref="I1" authorId="1" shapeId="0" xr:uid="{00000000-0006-0000-0100-000008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Disegnatore elettricista conclusa con successo, dal 2011 Pianificatore elettricista AFC. 
</t>
        </r>
        <r>
          <rPr>
            <b/>
            <sz val="9"/>
            <color indexed="81"/>
            <rFont val="Segoe UI"/>
            <family val="2"/>
          </rPr>
          <t>Attività</t>
        </r>
        <r>
          <rPr>
            <sz val="9"/>
            <color indexed="81"/>
            <rFont val="Segoe UI"/>
            <family val="2"/>
          </rPr>
          <t xml:space="preserve"> 
Progetta installazioni elettriche e telematiche per l’impiantistica in edifici di qualsiasi genere e anche sempli¬ci reti di approvvigionamento energetico.
Più informazioni nel manuale di formazione al punto 4.2.4
</t>
        </r>
      </text>
    </comment>
    <comment ref="J1" authorId="1" shapeId="0" xr:uid="{00000000-0006-0000-0100-000009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Elettricista di montaggio conclusa con successo, dal 2011 con Certificato federale di capacità. 
</t>
        </r>
        <r>
          <rPr>
            <b/>
            <sz val="9"/>
            <color indexed="81"/>
            <rFont val="Segoe UI"/>
            <family val="2"/>
          </rPr>
          <t>Attività</t>
        </r>
        <r>
          <rPr>
            <sz val="9"/>
            <color indexed="81"/>
            <rFont val="Segoe UI"/>
            <family val="2"/>
          </rPr>
          <t xml:space="preserve"> 
Principalmente lavori manuali, aiuto all’esecuzione di semplici installazioni in edifici di qualsiasi tipo, come montaggio di tracciati per cavi, introduzione di cavi di installazione fanno parte dei suoi compiti.
Più informazioni nel manuale di formazione al punto 4.2.4
</t>
        </r>
      </text>
    </comment>
    <comment ref="K1" authorId="1" shapeId="0" xr:uid="{00000000-0006-0000-0100-00000A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Collaboratori con conoscenze nel campo elettrico, però senza aver assolto un tirocinio professionale. 
</t>
        </r>
        <r>
          <rPr>
            <b/>
            <sz val="9"/>
            <color indexed="81"/>
            <rFont val="Segoe UI"/>
            <family val="2"/>
          </rPr>
          <t>Attività</t>
        </r>
        <r>
          <rPr>
            <sz val="9"/>
            <color indexed="81"/>
            <rFont val="Segoe UI"/>
            <family val="2"/>
          </rPr>
          <t xml:space="preserve"> 
Aiuto nell’esecuzione di semplici installazioni elettriche dietro istruzioni e supervisione di persone qualificate nel ramo elettrico.
Più informazioni nel manuale di formazione al punto 4.2.4
</t>
        </r>
      </text>
    </comment>
    <comment ref="L1" authorId="1" shapeId="0" xr:uid="{00000000-0006-0000-0100-00000B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Un montatore di servizio ha una formazione nel ramo (montatore elettricista/installatore elettricista) conclu¬sa con successo. Inoltre si è perfezionato e/o ha acquisito esperienza in questo settore. 
</t>
        </r>
        <r>
          <rPr>
            <b/>
            <sz val="9"/>
            <color indexed="81"/>
            <rFont val="Segoe UI"/>
            <family val="2"/>
          </rPr>
          <t>Attività</t>
        </r>
        <r>
          <rPr>
            <sz val="9"/>
            <color indexed="81"/>
            <rFont val="Segoe UI"/>
            <family val="2"/>
          </rPr>
          <t xml:space="preserve"> 
Esecuzione di lavori di riparazione e di servizio e piccole installazioni. Consulenza e cura della clientela. Gestione del materiale necessario. Indipendenza nella gestione degli appuntamenti e stesura puntuale di rapporti e rilievi.
Più informazioni nel manuale di formazione al punto 4.2.4
</t>
        </r>
        <r>
          <rPr>
            <b/>
            <sz val="9"/>
            <color indexed="81"/>
            <rFont val="Segoe UI"/>
            <family val="2"/>
          </rPr>
          <t xml:space="preserve">
</t>
        </r>
      </text>
    </comment>
    <comment ref="M1" authorId="1" shapeId="0" xr:uid="{00000000-0006-0000-0100-00000C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N1" authorId="1" shapeId="0" xr:uid="{00000000-0006-0000-0100-00000D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O1" authorId="1" shapeId="0" xr:uid="{00000000-0006-0000-0100-00000E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P1" authorId="1" shapeId="0" xr:uid="{00000000-0006-0000-0100-00000F00000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A5" authorId="0" shapeId="0" xr:uid="{00000000-0006-0000-0100-000010000000}">
      <text>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A19" authorId="0" shapeId="0" xr:uid="{00000000-0006-0000-0100-000011000000}">
      <text>
        <r>
          <rPr>
            <b/>
            <sz val="8"/>
            <color indexed="81"/>
            <rFont val="Arial"/>
            <family val="2"/>
          </rPr>
          <t xml:space="preserve">Le ore lavorative annue effettive vengono fissate dalla CPN
</t>
        </r>
        <r>
          <rPr>
            <sz val="8"/>
            <color indexed="81"/>
            <rFont val="Arial"/>
            <family val="2"/>
          </rPr>
          <t xml:space="preserve">Nella casella verde, viene immesso il totale delle ore lavorative lordo annue,stabilite nel art. 20.1 del CCL.
</t>
        </r>
        <r>
          <rPr>
            <b/>
            <sz val="8"/>
            <color indexed="81"/>
            <rFont val="Arial"/>
            <family val="2"/>
          </rPr>
          <t>Calcolo del salario orario medio per ogni categoria:</t>
        </r>
        <r>
          <rPr>
            <sz val="8"/>
            <color indexed="81"/>
            <rFont val="Arial"/>
            <family val="2"/>
          </rPr>
          <t xml:space="preserve">
(Totale del salario mensile x 12 / Totale collaboratori) / Ore di lavoro annue lordo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Bruchez Jean-Paul</author>
    <author>Hans-Peter Schweizer</author>
  </authors>
  <commentList>
    <comment ref="F1" authorId="0" shapeId="0" xr:uid="{00000000-0006-0000-0200-000001000000}">
      <text>
        <r>
          <rPr>
            <b/>
            <sz val="9"/>
            <color indexed="81"/>
            <rFont val="Segoe UI"/>
            <family val="2"/>
          </rPr>
          <t xml:space="preserve">Materiale di installazione per medi e grandi incarichi.
</t>
        </r>
        <r>
          <rPr>
            <sz val="9"/>
            <color indexed="81"/>
            <rFont val="Segoe UI"/>
            <family val="2"/>
          </rPr>
          <t xml:space="preserve">Il materiale commissionato per un incarico/da cantiere viene consegnato di norma sul cantiere, a volte però anche presso l’impresa e cioè in modalità transito (via commissione) in quanto esso è già identificato e confezionato per la sua destinazione di impiego.
</t>
        </r>
      </text>
    </comment>
    <comment ref="G1" authorId="0" shapeId="0" xr:uid="{00000000-0006-0000-0200-000002000000}">
      <text>
        <r>
          <rPr>
            <b/>
            <sz val="9"/>
            <color indexed="81"/>
            <rFont val="Segoe UI"/>
            <family val="2"/>
          </rPr>
          <t xml:space="preserve">Materiale di installazione per piccoli incarichi e lavori di servizio.
</t>
        </r>
        <r>
          <rPr>
            <sz val="9"/>
            <color indexed="81"/>
            <rFont val="Segoe UI"/>
            <family val="2"/>
          </rPr>
          <t xml:space="preserve">Il materiale da magazzino si trova di norma nel magazzino dell’impresa o nel veicolo di servizio (via proprio stoccaggio) pronto per lavori occasionali.
</t>
        </r>
      </text>
    </comment>
    <comment ref="A3" authorId="1" shapeId="0" xr:uid="{00000000-0006-0000-0200-000003000000}">
      <text>
        <r>
          <rPr>
            <b/>
            <sz val="8"/>
            <color indexed="81"/>
            <rFont val="Arial"/>
            <family val="2"/>
          </rPr>
          <t xml:space="preserve">Manuale di formazione 4.1.3
</t>
        </r>
        <r>
          <rPr>
            <sz val="8"/>
            <color indexed="81"/>
            <rFont val="Arial"/>
            <family val="2"/>
          </rPr>
          <t>In ogni ditta d’installazioni elettriche si creano diversi oneri</t>
        </r>
        <r>
          <rPr>
            <b/>
            <sz val="8"/>
            <color indexed="81"/>
            <rFont val="Arial"/>
            <family val="2"/>
          </rPr>
          <t xml:space="preserve"> </t>
        </r>
        <r>
          <rPr>
            <sz val="8"/>
            <color indexed="81"/>
            <rFont val="Arial"/>
            <family val="2"/>
          </rPr>
          <t xml:space="preserve">indiretti questi vengono aggiunti al prezzo d’acquisto. Il mantenimento di un magazzino provaca enormi oneri indiretti come per es.:
- La comanda del materiale
- Oneri indiretti salariali magazzino
- Assicurazione
- Ammortizazione
- altri costi del magazzino
- Percentuale
</t>
        </r>
        <r>
          <rPr>
            <b/>
            <sz val="8"/>
            <color indexed="81"/>
            <rFont val="Arial"/>
            <family val="2"/>
          </rPr>
          <t xml:space="preserve">
Cifre significative del ramo sotto
elementi di calcolo</t>
        </r>
      </text>
    </comment>
    <comment ref="A4" authorId="1" shapeId="0" xr:uid="{00000000-0006-0000-0200-000004000000}">
      <text>
        <r>
          <rPr>
            <b/>
            <sz val="8"/>
            <color indexed="81"/>
            <rFont val="Arial"/>
            <family val="2"/>
          </rPr>
          <t xml:space="preserve">Manuale di formazione 4.1.3
</t>
        </r>
        <r>
          <rPr>
            <sz val="8"/>
            <color indexed="81"/>
            <rFont val="Arial"/>
            <family val="2"/>
          </rPr>
          <t xml:space="preserve">Il materile fornito direttamente sul cantiere provoca in percentuale meno oneri.
 </t>
        </r>
        <r>
          <rPr>
            <b/>
            <sz val="8"/>
            <color indexed="81"/>
            <rFont val="Arial"/>
            <family val="2"/>
          </rPr>
          <t xml:space="preserve">
Cifre significative del ramo sotto
elementi di calcolo
</t>
        </r>
      </text>
    </comment>
    <comment ref="A6" authorId="1" shapeId="0" xr:uid="{00000000-0006-0000-0200-000005000000}">
      <text>
        <r>
          <rPr>
            <b/>
            <sz val="8"/>
            <color indexed="81"/>
            <rFont val="Arial"/>
            <family val="2"/>
          </rPr>
          <t xml:space="preserve">Manuale di formazione 4.1.4
</t>
        </r>
        <r>
          <rPr>
            <sz val="8"/>
            <color indexed="81"/>
            <rFont val="Arial"/>
            <family val="2"/>
          </rPr>
          <t>Oneri indiretti di amministrazione e vendita (OIAV) sono costi generali, non si attribuiscono direttamenta ad un ordine.</t>
        </r>
        <r>
          <rPr>
            <b/>
            <sz val="8"/>
            <color indexed="81"/>
            <rFont val="Arial"/>
            <family val="2"/>
          </rPr>
          <t xml:space="preserve">
</t>
        </r>
        <r>
          <rPr>
            <sz val="8"/>
            <color indexed="81"/>
            <rFont val="Arial"/>
            <family val="2"/>
          </rPr>
          <t xml:space="preserve">Questi costi si formano nell'amministrazione dell'azienda.
</t>
        </r>
        <r>
          <rPr>
            <b/>
            <sz val="8"/>
            <color indexed="81"/>
            <rFont val="Arial"/>
            <family val="2"/>
          </rPr>
          <t>Cifre significative del ramo sotto
elementi di calcolo</t>
        </r>
      </text>
    </comment>
    <comment ref="A8" authorId="1" shapeId="0" xr:uid="{00000000-0006-0000-0200-000006000000}">
      <text>
        <r>
          <rPr>
            <b/>
            <sz val="8"/>
            <color indexed="81"/>
            <rFont val="Arial"/>
            <family val="2"/>
          </rPr>
          <t xml:space="preserve">Manuale di formazione 4.1.5
</t>
        </r>
        <r>
          <rPr>
            <sz val="8"/>
            <color indexed="81"/>
            <rFont val="Arial"/>
            <family val="2"/>
          </rPr>
          <t>Sono da considerare anche i rischi gia esistenti.</t>
        </r>
        <r>
          <rPr>
            <b/>
            <sz val="8"/>
            <color indexed="81"/>
            <rFont val="Arial"/>
            <family val="2"/>
          </rPr>
          <t xml:space="preserve"> 
</t>
        </r>
        <r>
          <rPr>
            <sz val="8"/>
            <color indexed="81"/>
            <rFont val="Arial"/>
            <family val="2"/>
          </rPr>
          <t xml:space="preserve">Una florida impresa realizza un utile. 
</t>
        </r>
        <r>
          <rPr>
            <b/>
            <sz val="8"/>
            <color indexed="81"/>
            <rFont val="Arial"/>
            <family val="2"/>
          </rPr>
          <t>Cifre significative del ramo sotto
elementi di calcolo</t>
        </r>
      </text>
    </comment>
    <comment ref="B14" authorId="1" shapeId="0" xr:uid="{00000000-0006-0000-0200-000007000000}">
      <text>
        <r>
          <rPr>
            <b/>
            <sz val="8"/>
            <color indexed="81"/>
            <rFont val="Arial"/>
            <family val="2"/>
          </rPr>
          <t xml:space="preserve">Fattore combinato 1
</t>
        </r>
        <r>
          <rPr>
            <sz val="8"/>
            <color indexed="81"/>
            <rFont val="Arial"/>
            <family val="2"/>
          </rPr>
          <t>Maggior parte di materiale da commissione, 
piccola parte di materiale da proprio stoccaggio</t>
        </r>
        <r>
          <rPr>
            <b/>
            <sz val="8"/>
            <color indexed="81"/>
            <rFont val="Arial"/>
            <family val="2"/>
          </rPr>
          <t>.
Manuale di formazione 4.1.6
Cifre significative del ramo sotto
elementi di calcolo</t>
        </r>
        <r>
          <rPr>
            <sz val="8"/>
            <color indexed="81"/>
            <rFont val="Arial"/>
            <family val="2"/>
          </rPr>
          <t xml:space="preserve">
</t>
        </r>
      </text>
    </comment>
    <comment ref="B17" authorId="1" shapeId="0" xr:uid="{00000000-0006-0000-0200-000008000000}">
      <text>
        <r>
          <rPr>
            <b/>
            <sz val="8"/>
            <color indexed="81"/>
            <rFont val="Arial"/>
            <family val="2"/>
          </rPr>
          <t xml:space="preserve">Fattore combinato 2
</t>
        </r>
        <r>
          <rPr>
            <sz val="8"/>
            <color indexed="81"/>
            <rFont val="Arial"/>
            <family val="2"/>
          </rPr>
          <t xml:space="preserve">
Maggior parte di materiale da proprio stoccaggio,
piccola parte di materiale da commissione.
</t>
        </r>
        <r>
          <rPr>
            <b/>
            <sz val="8"/>
            <color indexed="81"/>
            <rFont val="Arial"/>
            <family val="2"/>
          </rPr>
          <t xml:space="preserve">
Manuale di formazione 4.1.6
Cifre significative del ramo sotto
elementi di calcolo</t>
        </r>
        <r>
          <rPr>
            <sz val="8"/>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300-000001000000}">
      <text>
        <r>
          <rPr>
            <b/>
            <sz val="8"/>
            <color indexed="81"/>
            <rFont val="Arial"/>
            <family val="2"/>
          </rPr>
          <t xml:space="preserve">Istruzione come compilare la tabella 
"Calcolo del prezzo di vendita" :
Media dalla Contabilità salariale:
</t>
        </r>
        <r>
          <rPr>
            <sz val="8"/>
            <color indexed="81"/>
            <rFont val="Arial"/>
            <family val="2"/>
          </rPr>
          <t>Qui vengono ripresi automaticamente i valori dalla " tabella per la calcolazione dei salari medii  orai". Se nella tabella mancano i dati dei salari mensil</t>
        </r>
        <r>
          <rPr>
            <b/>
            <sz val="8"/>
            <color indexed="81"/>
            <rFont val="Arial"/>
            <family val="2"/>
          </rPr>
          <t xml:space="preserve">i, </t>
        </r>
        <r>
          <rPr>
            <sz val="8"/>
            <color indexed="81"/>
            <rFont val="Arial"/>
            <family val="2"/>
          </rPr>
          <t xml:space="preserve"> si possono inserire i salari medii direttamente.</t>
        </r>
        <r>
          <rPr>
            <b/>
            <sz val="8"/>
            <color indexed="81"/>
            <rFont val="Arial"/>
            <family val="2"/>
          </rPr>
          <t xml:space="preserve">
</t>
        </r>
        <r>
          <rPr>
            <sz val="8"/>
            <color indexed="81"/>
            <rFont val="Arial"/>
            <family val="2"/>
          </rPr>
          <t xml:space="preserve">Provenienza: </t>
        </r>
        <r>
          <rPr>
            <b/>
            <sz val="8"/>
            <color indexed="81"/>
            <rFont val="Arial"/>
            <family val="2"/>
          </rPr>
          <t>Contabilità salariale dell'azienda</t>
        </r>
        <r>
          <rPr>
            <sz val="8"/>
            <color indexed="81"/>
            <rFont val="Arial"/>
            <family val="2"/>
          </rPr>
          <t xml:space="preserve">
</t>
        </r>
        <r>
          <rPr>
            <b/>
            <sz val="8"/>
            <color indexed="81"/>
            <rFont val="Arial"/>
            <family val="2"/>
          </rPr>
          <t xml:space="preserve">
Maggiorazione:
</t>
        </r>
        <r>
          <rPr>
            <sz val="8"/>
            <color indexed="81"/>
            <rFont val="Arial"/>
            <family val="2"/>
          </rPr>
          <t xml:space="preserve">Nelle caselle d’immissione (evidenziate in verde) viene registrato il salario medio delle singole categorie di personale, come pure le maggiorazioni con tutti gli oneri indiretti, rischi e benefici. 
Provenienza: </t>
        </r>
        <r>
          <rPr>
            <b/>
            <sz val="8"/>
            <color indexed="81"/>
            <rFont val="Arial"/>
            <family val="2"/>
          </rPr>
          <t>Dalla contabilità dell’azienda, eventualmente dalle cifre significative del ramo publicate dall'USIE.</t>
        </r>
        <r>
          <rPr>
            <sz val="8"/>
            <color indexed="81"/>
            <rFont val="Arial"/>
            <family val="2"/>
          </rPr>
          <t xml:space="preserve">
</t>
        </r>
        <r>
          <rPr>
            <b/>
            <sz val="8"/>
            <color indexed="81"/>
            <rFont val="Arial"/>
            <family val="2"/>
          </rPr>
          <t xml:space="preserve">
Prezzo di vendita senza IVA:
</t>
        </r>
        <r>
          <rPr>
            <sz val="8"/>
            <color indexed="81"/>
            <rFont val="Arial"/>
            <family val="2"/>
          </rPr>
          <t xml:space="preserve">Prezzo di vendita all'ora d'installazione per ogni categoria di collaboratori 
 </t>
        </r>
        <r>
          <rPr>
            <b/>
            <sz val="8"/>
            <color indexed="81"/>
            <rFont val="Arial"/>
            <family val="2"/>
          </rPr>
          <t xml:space="preserve">
Manuale di formazione 6.5.3</t>
        </r>
        <r>
          <rPr>
            <sz val="8"/>
            <color indexed="81"/>
            <rFont val="Arial"/>
            <family val="2"/>
          </rPr>
          <t xml:space="preserve">
</t>
        </r>
      </text>
    </comment>
    <comment ref="B1" authorId="0" shapeId="0" xr:uid="{00000000-0006-0000-0300-000002000000}">
      <text>
        <r>
          <rPr>
            <b/>
            <sz val="8"/>
            <color indexed="81"/>
            <rFont val="Arial"/>
            <family val="2"/>
          </rPr>
          <t xml:space="preserve">Manuale di formazione 4.2
</t>
        </r>
        <r>
          <rPr>
            <sz val="8"/>
            <color indexed="81"/>
            <rFont val="Arial"/>
            <family val="2"/>
          </rPr>
          <t>4.2.6  Oneri complementare del salario</t>
        </r>
        <r>
          <rPr>
            <b/>
            <sz val="8"/>
            <color indexed="81"/>
            <rFont val="Arial"/>
            <family val="2"/>
          </rPr>
          <t xml:space="preserve">
</t>
        </r>
        <r>
          <rPr>
            <sz val="8"/>
            <color indexed="81"/>
            <rFont val="Arial"/>
            <family val="2"/>
          </rPr>
          <t>4.2.7  Alti oneri indiretti
4.2.8  Oneri indiretti d'amministrazione e
          vendita (OIAV)
4.2.9  Oneri speciali
4.2.10 Rischii e benefici</t>
        </r>
        <r>
          <rPr>
            <b/>
            <sz val="8"/>
            <color indexed="81"/>
            <rFont val="Arial"/>
            <family val="2"/>
          </rPr>
          <t xml:space="preserve">
</t>
        </r>
        <r>
          <rPr>
            <sz val="8"/>
            <color indexed="81"/>
            <rFont val="Arial"/>
            <family val="2"/>
          </rPr>
          <t xml:space="preserve">
</t>
        </r>
      </text>
    </comment>
    <comment ref="A2" authorId="0" shapeId="0" xr:uid="{00000000-0006-0000-0300-000003000000}">
      <text>
        <r>
          <rPr>
            <b/>
            <sz val="8"/>
            <color indexed="81"/>
            <rFont val="Arial"/>
            <family val="2"/>
          </rPr>
          <t xml:space="preserve">Manuale di formazione 4.2.5
</t>
        </r>
        <r>
          <rPr>
            <sz val="8"/>
            <color indexed="81"/>
            <rFont val="Arial"/>
            <family val="2"/>
          </rPr>
          <t xml:space="preserve">I salari mensili (lordi) s’intendono per dipendente, tuttavia escl. i supplementi di fine anno (13ma. mensilità) / escl. gratifica. 
</t>
        </r>
      </text>
    </comment>
    <comment ref="A3" authorId="0" shapeId="0" xr:uid="{00000000-0006-0000-0300-000004000000}">
      <text>
        <r>
          <rPr>
            <b/>
            <sz val="8"/>
            <color indexed="81"/>
            <rFont val="Arial"/>
            <family val="2"/>
          </rPr>
          <t>Manuale di formazione 4.2.6</t>
        </r>
        <r>
          <rPr>
            <sz val="8"/>
            <color indexed="81"/>
            <rFont val="Arial"/>
            <family val="2"/>
          </rPr>
          <t xml:space="preserve">
Ogni dipendente trascorre una parte del tempo di lavoro lordo annuale medio in vacanze, giorni di congedo ecc. 
- Servizio militare / Servizio
  civile / Protezione civile
- Giorni di carenza infortunio
- Perfezionamento professionale
  (fino a 3 giorni all'anno CCL)
</t>
        </r>
        <r>
          <rPr>
            <b/>
            <sz val="8"/>
            <color indexed="81"/>
            <rFont val="Arial"/>
            <family val="2"/>
          </rPr>
          <t>Cifre significative del ramo sotto
elementi di calcolo</t>
        </r>
        <r>
          <rPr>
            <sz val="8"/>
            <color indexed="81"/>
            <rFont val="Arial"/>
            <family val="2"/>
          </rPr>
          <t xml:space="preserve">
</t>
        </r>
      </text>
    </comment>
    <comment ref="A4" authorId="0" shapeId="0" xr:uid="{00000000-0006-0000-0300-000005000000}">
      <text>
        <r>
          <rPr>
            <b/>
            <sz val="8"/>
            <color indexed="81"/>
            <rFont val="Arial"/>
            <family val="2"/>
          </rPr>
          <t xml:space="preserve">Manuale di formazione 4.2.7
</t>
        </r>
        <r>
          <rPr>
            <sz val="8"/>
            <color indexed="81"/>
            <rFont val="Arial"/>
            <family val="2"/>
          </rPr>
          <t xml:space="preserve">Ai salari medi dei dipendenti compresi gli oneri complementari del salario vengono aggiunti ulteriori oneri, </t>
        </r>
        <r>
          <rPr>
            <b/>
            <sz val="8"/>
            <color indexed="81"/>
            <rFont val="Arial"/>
            <family val="2"/>
          </rPr>
          <t xml:space="preserve">gli altri oneri indiretti. </t>
        </r>
        <r>
          <rPr>
            <sz val="8"/>
            <color indexed="81"/>
            <rFont val="Arial"/>
            <family val="2"/>
          </rPr>
          <t xml:space="preserve">
per es.: 
- Costo dei corsi e spese per la formazione 
   interna, esterna e continua
- Corsi d’informatica per dipendenti ET e
   telematici
</t>
        </r>
        <r>
          <rPr>
            <b/>
            <sz val="8"/>
            <color indexed="81"/>
            <rFont val="Arial"/>
            <family val="2"/>
          </rPr>
          <t xml:space="preserve">Per le Persone in formazione telematiche </t>
        </r>
        <r>
          <rPr>
            <sz val="8"/>
            <color indexed="81"/>
            <rFont val="Arial"/>
            <family val="2"/>
          </rPr>
          <t xml:space="preserve">possono essere inseriti oneri superiori.
</t>
        </r>
        <r>
          <rPr>
            <b/>
            <sz val="8"/>
            <color indexed="81"/>
            <rFont val="Arial"/>
            <family val="2"/>
          </rPr>
          <t>Cifre significative del ramo sotto
elementi di calcolo</t>
        </r>
      </text>
    </comment>
    <comment ref="A6" authorId="0" shapeId="0" xr:uid="{00000000-0006-0000-0300-000006000000}">
      <text>
        <r>
          <rPr>
            <b/>
            <sz val="8"/>
            <color indexed="81"/>
            <rFont val="Arial"/>
            <family val="2"/>
          </rPr>
          <t xml:space="preserve">Manuale di formazione 4.2.8
</t>
        </r>
        <r>
          <rPr>
            <sz val="8"/>
            <color indexed="81"/>
            <rFont val="Arial"/>
            <family val="2"/>
          </rPr>
          <t xml:space="preserve">L’amministrazione di una azienda causa spese generali che vengono caricate sia sul materiale e sopratutto sui salari.
-I salari dei dipendenti commerciale 
  in ufficio
-Costi per offerte senza successo
</t>
        </r>
        <r>
          <rPr>
            <b/>
            <sz val="8"/>
            <color indexed="81"/>
            <rFont val="Arial"/>
            <family val="2"/>
          </rPr>
          <t>Cifre significative del ramo sotto
elementi di calcolo</t>
        </r>
      </text>
    </comment>
    <comment ref="A7" authorId="0" shapeId="0" xr:uid="{00000000-0006-0000-0300-000007000000}">
      <text>
        <r>
          <rPr>
            <b/>
            <sz val="8"/>
            <color indexed="81"/>
            <rFont val="Arial"/>
            <family val="2"/>
          </rPr>
          <t xml:space="preserve">Manuale di formazione 4.2.9
</t>
        </r>
        <r>
          <rPr>
            <sz val="8"/>
            <color indexed="81"/>
            <rFont val="Arial"/>
            <family val="2"/>
          </rPr>
          <t xml:space="preserve">Nel prezzo di una posizione di prestazione sono contenuti i costi speciali sotto elencati.
Per lavori in regia questi costi figurano apertamente.
- spese dei montatori attribuibili
  direttamente (pranzo, ecc.)
- spese di trasporto attribuibili
  direttamente (porto ecc.)
</t>
        </r>
        <r>
          <rPr>
            <b/>
            <sz val="8"/>
            <color indexed="81"/>
            <rFont val="Arial"/>
            <family val="2"/>
          </rPr>
          <t>Cifre significative del ramo sotto
elementi di calcolo</t>
        </r>
      </text>
    </comment>
    <comment ref="A9" authorId="0" shapeId="0" xr:uid="{00000000-0006-0000-0300-000008000000}">
      <text>
        <r>
          <rPr>
            <b/>
            <sz val="8"/>
            <color indexed="81"/>
            <rFont val="Arial"/>
            <family val="2"/>
          </rPr>
          <t xml:space="preserve">Manuale di formazione 4.2.10
</t>
        </r>
        <r>
          <rPr>
            <sz val="8"/>
            <color indexed="81"/>
            <rFont val="Arial"/>
            <family val="2"/>
          </rPr>
          <t>Una florida impresa realizza un utile. Sono da considerare anche i rischi gia esistenti. 
per es.:
- Calcolo errato d'offerte da parte
  del'imprenditore elettricistà
- Lavori in garanzia</t>
        </r>
        <r>
          <rPr>
            <sz val="8"/>
            <color indexed="12"/>
            <rFont val="Arial"/>
            <family val="2"/>
          </rPr>
          <t xml:space="preserve">
</t>
        </r>
        <r>
          <rPr>
            <sz val="8"/>
            <color indexed="81"/>
            <rFont val="Arial"/>
            <family val="2"/>
          </rPr>
          <t xml:space="preserve">
</t>
        </r>
        <r>
          <rPr>
            <b/>
            <sz val="8"/>
            <color indexed="81"/>
            <rFont val="Arial"/>
            <family val="2"/>
          </rPr>
          <t>Cifre significative del ramo sotto
elementi di calcolo</t>
        </r>
      </text>
    </comment>
    <comment ref="A10" authorId="0" shapeId="0" xr:uid="{00000000-0006-0000-0300-000009000000}">
      <text>
        <r>
          <rPr>
            <b/>
            <sz val="8"/>
            <color indexed="81"/>
            <rFont val="Arial"/>
            <family val="2"/>
          </rPr>
          <t>Prezzo di vendita senza IVA</t>
        </r>
        <r>
          <rPr>
            <sz val="8"/>
            <color indexed="81"/>
            <rFont val="Arial"/>
            <family val="2"/>
          </rPr>
          <t xml:space="preserve">
Questo valore serve da base per la calcolazione del' prezzo di vendita composto per genere d'installazione.
- L'elaborazione technica (ET) viene
  aggiunta in  dipendenza dal genere
  d'installazione ed dal tempo
  d'installazione necessario.
</t>
        </r>
        <r>
          <rPr>
            <b/>
            <sz val="8"/>
            <color indexed="81"/>
            <rFont val="Arial"/>
            <family val="2"/>
          </rPr>
          <t>Cifre significative del ramo sotto
elementi di calcolo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400-000001000000}">
      <text>
        <r>
          <rPr>
            <b/>
            <sz val="8"/>
            <color indexed="81"/>
            <rFont val="Arial"/>
            <family val="2"/>
          </rPr>
          <t xml:space="preserve">Istruzioni come compilare la tabella "Nummero di collaboratori" .
Numero dei Collaboratori
</t>
        </r>
        <r>
          <rPr>
            <sz val="8"/>
            <color indexed="81"/>
            <rFont val="Arial"/>
            <family val="2"/>
          </rPr>
          <t xml:space="preserve">I collaboratori di montaggio vengono immessi nel gruppo giusto in base alla loro formazione e capacità.
</t>
        </r>
        <r>
          <rPr>
            <b/>
            <sz val="8"/>
            <color indexed="81"/>
            <rFont val="Arial"/>
            <family val="2"/>
          </rPr>
          <t xml:space="preserve">
</t>
        </r>
        <r>
          <rPr>
            <sz val="8"/>
            <color indexed="81"/>
            <rFont val="Arial"/>
            <family val="2"/>
          </rPr>
          <t xml:space="preserve">Nelle caselle evidenziate in verde vengono ripartiti i collaboratori che eseguono lavori di montaggio (Se un imprenditore, un capoprogetto, un consulente di sicurezza oppure un montatore di servizio lavora al 50% come specialista, viene addizionato allo specialista con 0,5).
</t>
        </r>
        <r>
          <rPr>
            <b/>
            <sz val="8"/>
            <color indexed="81"/>
            <rFont val="Arial"/>
            <family val="2"/>
          </rPr>
          <t>Fattore di presenza / prestazione</t>
        </r>
        <r>
          <rPr>
            <sz val="8"/>
            <color indexed="81"/>
            <rFont val="Arial"/>
            <family val="2"/>
          </rPr>
          <t xml:space="preserve">
I collaboratori possono essere impiegati con un fattore di presenza/prestazione per tener conto di una loro presenza o prestazione ridotta.Viene applicato secondo la rispettiva situazione.
</t>
        </r>
        <r>
          <rPr>
            <b/>
            <sz val="8"/>
            <color indexed="81"/>
            <rFont val="Arial"/>
            <family val="2"/>
          </rPr>
          <t>Manuale di formazione 6.5.3</t>
        </r>
        <r>
          <rPr>
            <sz val="8"/>
            <color indexed="81"/>
            <rFont val="Arial"/>
            <family val="2"/>
          </rPr>
          <t xml:space="preserve">
</t>
        </r>
      </text>
    </comment>
    <comment ref="B1" authorId="0" shapeId="0" xr:uid="{00000000-0006-0000-0400-000002000000}">
      <text>
        <r>
          <rPr>
            <b/>
            <sz val="8"/>
            <color indexed="81"/>
            <rFont val="Arial"/>
            <family val="2"/>
          </rPr>
          <t xml:space="preserve">Inserzione libera:
</t>
        </r>
        <r>
          <rPr>
            <sz val="8"/>
            <color indexed="81"/>
            <rFont val="Arial"/>
            <family val="2"/>
          </rPr>
          <t>Per l'EIT.swiss questi collaboratori non eseguono lavori di montaggio.
Se nella Vostra azienda il capoprogetta esegue lavori di montaggio, allora si devono inserire le loro parti.
( Nelle  caselle evidenziate in verde si possono immettere i dati)</t>
        </r>
      </text>
    </comment>
    <comment ref="C1" authorId="0" shapeId="0" xr:uid="{00000000-0006-0000-0400-000003000000}">
      <text>
        <r>
          <rPr>
            <b/>
            <sz val="8"/>
            <color indexed="81"/>
            <rFont val="Arial"/>
            <family val="2"/>
          </rPr>
          <t xml:space="preserve">Inserzione libera:
</t>
        </r>
        <r>
          <rPr>
            <sz val="8"/>
            <color indexed="81"/>
            <rFont val="Arial"/>
            <family val="2"/>
          </rPr>
          <t>Per l'EIT.swiss questi collaboratori non eseguono lavori di montaggio.
Se nella Vostra azienda il consulente in sicurezza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H1" authorId="0" shapeId="0" xr:uid="{00000000-0006-0000-0400-000004000000}">
      <text>
        <r>
          <rPr>
            <b/>
            <sz val="8"/>
            <color indexed="81"/>
            <rFont val="Arial"/>
            <family val="2"/>
          </rPr>
          <t xml:space="preserve">Inserzione libera:
</t>
        </r>
        <r>
          <rPr>
            <sz val="8"/>
            <color indexed="81"/>
            <rFont val="Arial"/>
            <family val="2"/>
          </rPr>
          <t>Per l'EIT.swiss questi collaboratori non eseguono lavori di montaggio.
Se nella Vostra azienda il pianificatore elettricista AFC  esegue lavori di montaggio, allora si devono inserire le loro parti.</t>
        </r>
        <r>
          <rPr>
            <b/>
            <sz val="8"/>
            <color indexed="81"/>
            <rFont val="Arial"/>
            <family val="2"/>
          </rPr>
          <t xml:space="preserve">
</t>
        </r>
        <r>
          <rPr>
            <sz val="8"/>
            <color indexed="81"/>
            <rFont val="Arial"/>
            <family val="2"/>
          </rPr>
          <t xml:space="preserve">
( Nelle  caselle evidenziate in verde si possono immettere i dati)</t>
        </r>
      </text>
    </comment>
    <comment ref="K1" authorId="0" shapeId="0" xr:uid="{00000000-0006-0000-0400-000005000000}">
      <text>
        <r>
          <rPr>
            <b/>
            <sz val="8"/>
            <color indexed="81"/>
            <rFont val="Arial"/>
            <family val="2"/>
          </rPr>
          <t xml:space="preserve">Inserizione libera:
</t>
        </r>
        <r>
          <rPr>
            <sz val="8"/>
            <color indexed="81"/>
            <rFont val="Arial"/>
            <family val="2"/>
          </rPr>
          <t>Per l'EIT.swiss questi collaboratori non eseguono lavori di montaggio.
Se nella Vostra azienda il montatore di servizio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A2" authorId="0" shapeId="0" xr:uid="{00000000-0006-0000-0400-000006000000}">
      <text>
        <r>
          <rPr>
            <b/>
            <sz val="8"/>
            <color indexed="81"/>
            <rFont val="Arial"/>
            <family val="2"/>
          </rPr>
          <t>Numero di collaboratori</t>
        </r>
        <r>
          <rPr>
            <sz val="8"/>
            <color indexed="81"/>
            <rFont val="Arial"/>
            <family val="2"/>
          </rPr>
          <t xml:space="preserve">
Nelle caselle evidenziate in verde vanno immessi il numero dei collaboratori che fanno parte del montaggio 
</t>
        </r>
        <r>
          <rPr>
            <b/>
            <sz val="8"/>
            <color indexed="81"/>
            <rFont val="Arial"/>
            <family val="2"/>
          </rPr>
          <t xml:space="preserve">Manuale di formazione 6.5.3
</t>
        </r>
      </text>
    </comment>
    <comment ref="A4" authorId="0" shapeId="0" xr:uid="{00000000-0006-0000-0400-000007000000}">
      <text>
        <r>
          <rPr>
            <b/>
            <sz val="8"/>
            <color indexed="81"/>
            <rFont val="Arial"/>
            <family val="2"/>
          </rPr>
          <t>Istruzioni come compilare la tabella
 "Ripartizione del personale sui generi d'installazione":</t>
        </r>
        <r>
          <rPr>
            <sz val="8"/>
            <color indexed="81"/>
            <rFont val="Arial"/>
            <family val="2"/>
          </rPr>
          <t xml:space="preserve">
</t>
        </r>
        <r>
          <rPr>
            <b/>
            <sz val="8"/>
            <color indexed="81"/>
            <rFont val="Arial"/>
            <family val="2"/>
          </rPr>
          <t xml:space="preserve">Ripartizione del personale sui generi d'installazione
</t>
        </r>
        <r>
          <rPr>
            <sz val="8"/>
            <color indexed="81"/>
            <rFont val="Arial"/>
            <family val="2"/>
          </rPr>
          <t xml:space="preserve">Si tratta ora di valutare quale parte d’installazione semplice, normale, esigente o da specialista esegue il collaboratore in ogni categoria. La ripartizione avviene nelle caselle evidenziate in verde. La somma della singola categoria di collaboratore deve dare 100%. Nella fila “non attribuito” il programma indica le eventuali differenze, che vanno corrette.
</t>
        </r>
        <r>
          <rPr>
            <b/>
            <sz val="8"/>
            <color indexed="81"/>
            <rFont val="Arial"/>
            <family val="2"/>
          </rPr>
          <t xml:space="preserve">
Segua questi ragionamenti per la ripartizione:</t>
        </r>
        <r>
          <rPr>
            <sz val="8"/>
            <color indexed="81"/>
            <rFont val="Arial"/>
            <family val="2"/>
          </rPr>
          <t xml:space="preserve"> 
La ripartizione dei collaboratori nei differenti generi d’installazione deve essere fatta di regola solo una volta all’anno, basandosi sulle condizioni effettive.
È sconsigliabile definire questi parametri nella precalcolazione riferita a un determinato lavoro. Al momento della stesura dell’offerta non è ancora possibile definire con certezza quale personale dovrà eseguire il lavoro, siccome potrebbe essere assente per malattia, infortunio ecc. 
</t>
        </r>
        <r>
          <rPr>
            <b/>
            <sz val="8"/>
            <color indexed="81"/>
            <rFont val="Arial"/>
            <family val="2"/>
          </rPr>
          <t xml:space="preserve">Manuale di formazione 6.5.3
</t>
        </r>
        <r>
          <rPr>
            <sz val="8"/>
            <color indexed="81"/>
            <rFont val="Arial"/>
            <family val="2"/>
          </rPr>
          <t xml:space="preserve">
</t>
        </r>
      </text>
    </comment>
    <comment ref="A5" authorId="0" shapeId="0" xr:uid="{00000000-0006-0000-0400-000008000000}">
      <text>
        <r>
          <rPr>
            <b/>
            <sz val="8"/>
            <color indexed="81"/>
            <rFont val="Arial"/>
            <family val="2"/>
          </rPr>
          <t xml:space="preserve">Manuale di formazione 6.5.1
</t>
        </r>
        <r>
          <rPr>
            <sz val="8"/>
            <color indexed="81"/>
            <rFont val="Arial"/>
            <family val="2"/>
          </rPr>
          <t xml:space="preserve">Attività installazione semplice
- posa  INC di tubi, posa AP di tubi
- lavori di foratura e scanalatura
  montaggio di canali d’installazione, 
  tracciati ecc.
- posa di scatole incassate ecc.
</t>
        </r>
      </text>
    </comment>
    <comment ref="A6" authorId="0" shapeId="0" xr:uid="{00000000-0006-0000-0400-000009000000}">
      <text>
        <r>
          <rPr>
            <b/>
            <sz val="8"/>
            <color indexed="81"/>
            <rFont val="Arial"/>
            <family val="2"/>
          </rPr>
          <t xml:space="preserve">Manuale di formazione 6.5.1
</t>
        </r>
        <r>
          <rPr>
            <sz val="8"/>
            <color indexed="81"/>
            <rFont val="Arial"/>
            <family val="2"/>
          </rPr>
          <t xml:space="preserve">Attività installazione normale
</t>
        </r>
        <r>
          <rPr>
            <sz val="8"/>
            <color indexed="81"/>
            <rFont val="Arial"/>
            <family val="2"/>
          </rPr>
          <t xml:space="preserve">- Tiraggio di fili e cavi
- Montaggio e allacciamento di 
   scatole di derivazione
- Montaggio e allacciamento di 
   interruttori, prese
- Eseguire apparecchiature assie-
  mate, montare e allacciare appa-
  recchi di protezione ecc.
</t>
        </r>
      </text>
    </comment>
    <comment ref="A7" authorId="0" shapeId="0" xr:uid="{00000000-0006-0000-0400-00000A000000}">
      <text>
        <r>
          <rPr>
            <b/>
            <sz val="8"/>
            <color indexed="81"/>
            <rFont val="Arial"/>
            <family val="2"/>
          </rPr>
          <t xml:space="preserve">Manuale di formazione 6.5.1
</t>
        </r>
        <r>
          <rPr>
            <sz val="8"/>
            <color indexed="81"/>
            <rFont val="Arial"/>
            <family val="2"/>
          </rPr>
          <t xml:space="preserve">Attività installazione esigente
- Programmazione d’interruttori
  orari digitali ecc.
- Prove di funzionamento e messa
  in esercizio d’installazioni 
  importanti ecc. 
</t>
        </r>
      </text>
    </comment>
    <comment ref="A8" authorId="0" shapeId="0" xr:uid="{00000000-0006-0000-0400-00000B000000}">
      <text>
        <r>
          <rPr>
            <b/>
            <sz val="8"/>
            <color indexed="81"/>
            <rFont val="Arial"/>
            <family val="2"/>
          </rPr>
          <t xml:space="preserve">Manuale di formazione 6.5.1
</t>
        </r>
        <r>
          <rPr>
            <sz val="8"/>
            <color indexed="81"/>
            <rFont val="Arial"/>
            <family val="2"/>
          </rPr>
          <t>Attività da specialista
- Pianificare e programmare comandi
- Pianificare e messa in esercizio
  d’installazioni BUS
- Eseguire reti in FO
- Programmare PBX</t>
        </r>
      </text>
    </comment>
    <comment ref="A9" authorId="0" shapeId="0" xr:uid="{00000000-0006-0000-0400-00000C000000}">
      <text>
        <r>
          <rPr>
            <b/>
            <sz val="8"/>
            <color indexed="81"/>
            <rFont val="Arial"/>
            <family val="2"/>
          </rPr>
          <t xml:space="preserve">Non attribuiti:
</t>
        </r>
        <r>
          <rPr>
            <sz val="8"/>
            <color indexed="81"/>
            <rFont val="Arial"/>
            <family val="2"/>
          </rPr>
          <t xml:space="preserve">La somma della singola categoria di collaboratore deve dare 100%. 
Nella fila “non attribuito” il programma indica le eventuali differenze, che vanno corrette.
</t>
        </r>
        <r>
          <rPr>
            <b/>
            <sz val="8"/>
            <color indexed="81"/>
            <rFont val="Arial"/>
            <family val="2"/>
          </rPr>
          <t>Eventuali differenze vanno corrette.</t>
        </r>
      </text>
    </comment>
    <comment ref="A12" authorId="0" shapeId="0" xr:uid="{00000000-0006-0000-0400-00000D000000}">
      <text>
        <r>
          <rPr>
            <b/>
            <sz val="8"/>
            <color indexed="81"/>
            <rFont val="Arial"/>
            <family val="2"/>
          </rPr>
          <t xml:space="preserve">Risultato: Capacità del personale per genere d'installazione
Risultato " Struttura propria"
</t>
        </r>
        <r>
          <rPr>
            <sz val="8"/>
            <color indexed="81"/>
            <rFont val="Arial"/>
            <family val="2"/>
          </rPr>
          <t>Le quote percentuale inserite nei quattro generi d’installazione della tabella"ripartizione del personale sui generi d'installazione" vengono convertite dal programma  in volori percentuale dei collaboratori effettivi. 
Tutto questo calcolo viene fatto automaticamente.</t>
        </r>
        <r>
          <rPr>
            <b/>
            <sz val="8"/>
            <color indexed="81"/>
            <rFont val="Arial"/>
            <family val="2"/>
          </rPr>
          <t xml:space="preserve">
Variazioni
</t>
        </r>
        <r>
          <rPr>
            <sz val="8"/>
            <color indexed="81"/>
            <rFont val="Arial"/>
            <family val="2"/>
          </rPr>
          <t xml:space="preserve">Variazioni verso la struttura EIT.swiss, sono da analizzare
</t>
        </r>
        <r>
          <rPr>
            <b/>
            <sz val="8"/>
            <color indexed="81"/>
            <rFont val="Arial"/>
            <family val="2"/>
          </rPr>
          <t xml:space="preserve">
Struttura EIT.swiss
</t>
        </r>
        <r>
          <rPr>
            <sz val="8"/>
            <color indexed="81"/>
            <rFont val="Arial"/>
            <family val="2"/>
          </rPr>
          <t xml:space="preserve">La struttura EIT.swiss, si basa  sull’analisi del materiale lavorato per l'installazione elettriche 
 </t>
        </r>
        <r>
          <rPr>
            <b/>
            <sz val="8"/>
            <color indexed="81"/>
            <rFont val="Arial"/>
            <family val="2"/>
          </rPr>
          <t xml:space="preserve">
Manuale di formazione 6.5.3</t>
        </r>
        <r>
          <rPr>
            <sz val="8"/>
            <color indexed="81"/>
            <rFont val="Arial"/>
            <family val="2"/>
          </rPr>
          <t xml:space="preserve">
</t>
        </r>
      </text>
    </comment>
    <comment ref="A20" authorId="0" shapeId="0" xr:uid="{00000000-0006-0000-0400-00000E000000}">
      <text>
        <r>
          <rPr>
            <b/>
            <sz val="8"/>
            <color indexed="81"/>
            <rFont val="Arial"/>
            <family val="2"/>
          </rPr>
          <t xml:space="preserve">Risultato: Prezzo di vendita composto per genere d'installazione
Prezzo di vendita
</t>
        </r>
        <r>
          <rPr>
            <sz val="8"/>
            <color indexed="81"/>
            <rFont val="Arial"/>
            <family val="2"/>
          </rPr>
          <t>Quest dati vengono ripresi dalla tabella "Prezzo di vendita" (1° passo )</t>
        </r>
      </text>
    </comment>
    <comment ref="Q20" authorId="0" shapeId="0" xr:uid="{00000000-0006-0000-0400-00000F000000}">
      <text>
        <r>
          <rPr>
            <b/>
            <sz val="8"/>
            <color indexed="81"/>
            <rFont val="Arial"/>
            <family val="2"/>
          </rPr>
          <t xml:space="preserve">I miei tassi composti
</t>
        </r>
        <r>
          <rPr>
            <sz val="8"/>
            <color indexed="81"/>
            <rFont val="Arial"/>
            <family val="2"/>
          </rPr>
          <t xml:space="preserve">Il proprio prezzo di vendita composto per genere d'installazione puo essere ripreso dal proprio programma di calcolazione.
Solo così si possono elaborare offerte e fatture co i propri dati.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500-000001000000}">
      <text>
        <r>
          <rPr>
            <b/>
            <sz val="8"/>
            <color indexed="81"/>
            <rFont val="Arial"/>
            <family val="2"/>
          </rPr>
          <t xml:space="preserve">Istruzioni come compilare la tabella " Prezzo dell'ora Regia " .
</t>
        </r>
        <r>
          <rPr>
            <sz val="8"/>
            <color indexed="81"/>
            <rFont val="Arial"/>
            <family val="2"/>
          </rPr>
          <t xml:space="preserve">I valori contenuti provengono dalla </t>
        </r>
        <r>
          <rPr>
            <b/>
            <sz val="8"/>
            <color indexed="81"/>
            <rFont val="Arial"/>
            <family val="2"/>
          </rPr>
          <t>Tabella "Calcolo del prezzo di vendita"</t>
        </r>
        <r>
          <rPr>
            <sz val="8"/>
            <color indexed="81"/>
            <rFont val="Arial"/>
            <family val="2"/>
          </rPr>
          <t xml:space="preserve"> .
Eccezione: </t>
        </r>
        <r>
          <rPr>
            <b/>
            <sz val="8"/>
            <color indexed="81"/>
            <rFont val="Arial"/>
            <family val="2"/>
          </rPr>
          <t>I costi speciali vengono fatturati aperti</t>
        </r>
        <r>
          <rPr>
            <sz val="8"/>
            <color indexed="81"/>
            <rFont val="Arial"/>
            <family val="2"/>
          </rPr>
          <t xml:space="preserve">
Provenienza:</t>
        </r>
        <r>
          <rPr>
            <b/>
            <sz val="8"/>
            <color indexed="81"/>
            <rFont val="Arial"/>
            <family val="2"/>
          </rPr>
          <t xml:space="preserve">Maggiorazione proprie / Rilevamento salari EIT.swiss oppure  dalle cifre significative del ramo publicate dall'EIT.swiss.
Prezzo di vendita ora a regia senza IVA:
</t>
        </r>
        <r>
          <rPr>
            <sz val="8"/>
            <color indexed="81"/>
            <rFont val="Arial"/>
            <family val="2"/>
          </rPr>
          <t xml:space="preserve">Nei tassi a regia è compreso un importo per l’elaborazione tecnica C  provenienti dalla tabella " Calcolo del prezzo di vendita" . 
L' importo è calcolato con il prezzo di vendita del capoprogetto.
</t>
        </r>
        <r>
          <rPr>
            <b/>
            <sz val="8"/>
            <color indexed="81"/>
            <rFont val="Arial"/>
            <family val="2"/>
          </rPr>
          <t>Manuale di formazione 6.5.3</t>
        </r>
      </text>
    </comment>
    <comment ref="A2" authorId="0" shapeId="0" xr:uid="{00000000-0006-0000-0500-000002000000}">
      <text>
        <r>
          <rPr>
            <b/>
            <sz val="8"/>
            <color indexed="81"/>
            <rFont val="Arial"/>
            <family val="2"/>
          </rPr>
          <t xml:space="preserve">Manuale di formazione 4.2.5
</t>
        </r>
        <r>
          <rPr>
            <sz val="8"/>
            <color indexed="81"/>
            <rFont val="Arial"/>
            <family val="2"/>
          </rPr>
          <t xml:space="preserve">I salari medii mensili (lordi) s’intendono per dipendente, tuttavia escluso i supplementi di fine anno (13ma. mensilità / esclusa gratifica ) e vengono calcolati per ogni categoria di collaboratori come segue:
</t>
        </r>
        <r>
          <rPr>
            <b/>
            <sz val="8"/>
            <color indexed="81"/>
            <rFont val="Arial"/>
            <family val="2"/>
          </rPr>
          <t>Salario mensile x 12 / Ore lavorative annue.</t>
        </r>
        <r>
          <rPr>
            <sz val="8"/>
            <color indexed="81"/>
            <rFont val="Arial"/>
            <family val="2"/>
          </rPr>
          <t xml:space="preserve">
</t>
        </r>
      </text>
    </comment>
    <comment ref="A7" authorId="0" shapeId="0" xr:uid="{00000000-0006-0000-0500-000003000000}">
      <text>
        <r>
          <rPr>
            <b/>
            <sz val="8"/>
            <color indexed="81"/>
            <rFont val="Arial"/>
            <family val="2"/>
          </rPr>
          <t xml:space="preserve">Manuale di formazione 4.2.11-12
</t>
        </r>
        <r>
          <rPr>
            <sz val="8"/>
            <color indexed="81"/>
            <rFont val="Arial"/>
            <family val="2"/>
          </rPr>
          <t xml:space="preserve">Siccome nella fatturazione a regia i costi speciali figurano apertamente, il tasso a regia non comprende alcuna maggiorazione.
</t>
        </r>
      </text>
    </comment>
    <comment ref="A12" authorId="0" shapeId="0" xr:uid="{00000000-0006-0000-0500-000004000000}">
      <text>
        <r>
          <rPr>
            <b/>
            <sz val="8"/>
            <color indexed="81"/>
            <rFont val="Arial"/>
            <family val="2"/>
          </rPr>
          <t xml:space="preserve">Manuale di formazione 4.2.11-12
</t>
        </r>
        <r>
          <rPr>
            <sz val="8"/>
            <color indexed="81"/>
            <rFont val="Arial"/>
            <family val="2"/>
          </rPr>
          <t xml:space="preserve">Nei tassi a regia è compreso un importo per l’elaborazione tecnica C.
</t>
        </r>
        <r>
          <rPr>
            <b/>
            <sz val="8"/>
            <color indexed="81"/>
            <rFont val="Arial"/>
            <family val="2"/>
          </rPr>
          <t xml:space="preserve">Eccezione "Capoprogetto" </t>
        </r>
        <r>
          <rPr>
            <sz val="8"/>
            <color indexed="81"/>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3" authorId="0" shapeId="0" xr:uid="{00000000-0006-0000-0600-000001000000}">
      <text>
        <r>
          <rPr>
            <b/>
            <sz val="8"/>
            <color indexed="81"/>
            <rFont val="Arial"/>
            <family val="2"/>
          </rPr>
          <t xml:space="preserve">Manuale di formazione 4.3
</t>
        </r>
        <r>
          <rPr>
            <sz val="8"/>
            <color indexed="81"/>
            <rFont val="Arial"/>
            <family val="2"/>
          </rPr>
          <t xml:space="preserve">L'elaborazione tecnica </t>
        </r>
        <r>
          <rPr>
            <b/>
            <sz val="8"/>
            <color indexed="81"/>
            <rFont val="Arial"/>
            <family val="2"/>
          </rPr>
          <t>C,</t>
        </r>
        <r>
          <rPr>
            <sz val="8"/>
            <color indexed="81"/>
            <rFont val="Arial"/>
            <family val="2"/>
          </rPr>
          <t xml:space="preserve"> e contenuta in tutte le posizioni di prestzazione del Manuale di calcolo.
Ad ogni genere d'installazione viene associata  la parte necesseria dell'elaborazione tecnica.
</t>
        </r>
        <r>
          <rPr>
            <b/>
            <sz val="8"/>
            <color indexed="81"/>
            <rFont val="Arial"/>
            <family val="2"/>
          </rPr>
          <t>Manuale di formazione 6.5.5</t>
        </r>
      </text>
    </comment>
    <comment ref="B3" authorId="0" shapeId="0" xr:uid="{00000000-0006-0000-0600-000002000000}">
      <text>
        <r>
          <rPr>
            <b/>
            <sz val="8"/>
            <color indexed="81"/>
            <rFont val="Arial"/>
            <family val="2"/>
          </rPr>
          <t xml:space="preserve">Manuale di formazione 4.3.2
per es.:
</t>
        </r>
        <r>
          <rPr>
            <sz val="8"/>
            <color indexed="81"/>
            <rFont val="Arial"/>
            <family val="2"/>
          </rPr>
          <t>- Verifica le condizioni per
   l’esecuzione dell' installazioni
- Calcola i costi per l’esecuzione
  dell’installazione 
- Elabora l’avviso d’impianto per il
  gestore di rete</t>
        </r>
        <r>
          <rPr>
            <b/>
            <sz val="8"/>
            <color indexed="81"/>
            <rFont val="Arial"/>
            <family val="2"/>
          </rPr>
          <t xml:space="preserve">
</t>
        </r>
        <r>
          <rPr>
            <sz val="8"/>
            <color indexed="81"/>
            <rFont val="Arial"/>
            <family val="2"/>
          </rPr>
          <t xml:space="preserve">
</t>
        </r>
        <r>
          <rPr>
            <b/>
            <sz val="8"/>
            <color indexed="81"/>
            <rFont val="Arial"/>
            <family val="2"/>
          </rPr>
          <t xml:space="preserve">
</t>
        </r>
        <r>
          <rPr>
            <sz val="8"/>
            <color indexed="81"/>
            <rFont val="Arial"/>
            <family val="2"/>
          </rPr>
          <t xml:space="preserve">
</t>
        </r>
      </text>
    </comment>
    <comment ref="C3" authorId="0" shapeId="0" xr:uid="{00000000-0006-0000-0600-00000300000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Pianifica l’impiego della mano d’opera
- Dirige i lavori d’installazione, ne
  sorveglia la qualità d’esecuzione nel
  rispetto delle normative.
- Esamina i rapporti di lavoro e i
  giustificativi
- Elabora le offerte per i lavori
  supplementari non previsti
</t>
        </r>
      </text>
    </comment>
    <comment ref="D3" authorId="0" shapeId="0" xr:uid="{00000000-0006-0000-0600-00000400000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Rilievo delle installazioni eseguite,
  preparazione delle fatture
- Esecuzione del controllo finale
  secondo OIBT, elaborazione del 
  rapporto di sicurezza (RaSi)
- Istruzioni al committente e controllo
  di funzione degli impianti eseguiti
</t>
        </r>
      </text>
    </comment>
    <comment ref="E3" authorId="0" shapeId="0" xr:uid="{00000000-0006-0000-0600-000005000000}">
      <text>
        <r>
          <rPr>
            <b/>
            <sz val="8"/>
            <color indexed="81"/>
            <rFont val="Arial"/>
            <family val="2"/>
          </rPr>
          <t xml:space="preserve">Manuale di formazione 6.5.5
</t>
        </r>
        <r>
          <rPr>
            <sz val="8"/>
            <color indexed="81"/>
            <rFont val="Arial"/>
            <family val="2"/>
          </rPr>
          <t>- Fattore ET-C per la calcolazione
  della maggiorazione ET-C 
- Il capo-progetto esegue di solito
   l'elaborazione tecnica</t>
        </r>
        <r>
          <rPr>
            <sz val="8"/>
            <color indexed="81"/>
            <rFont val="Tahoma"/>
            <family val="2"/>
          </rPr>
          <t xml:space="preserve">
</t>
        </r>
      </text>
    </comment>
    <comment ref="F3" authorId="0" shapeId="0" xr:uid="{00000000-0006-0000-0600-000006000000}">
      <text>
        <r>
          <rPr>
            <b/>
            <sz val="8"/>
            <color indexed="81"/>
            <rFont val="Arial"/>
            <family val="2"/>
          </rPr>
          <t xml:space="preserve">Struttura EIT.swiss
</t>
        </r>
        <r>
          <rPr>
            <sz val="8"/>
            <color indexed="81"/>
            <rFont val="Arial"/>
            <family val="2"/>
          </rPr>
          <t>La struttura</t>
        </r>
        <r>
          <rPr>
            <b/>
            <sz val="8"/>
            <color indexed="81"/>
            <rFont val="Arial"/>
            <family val="2"/>
          </rPr>
          <t xml:space="preserve"> </t>
        </r>
        <r>
          <rPr>
            <sz val="8"/>
            <color indexed="81"/>
            <rFont val="Arial"/>
            <family val="2"/>
          </rPr>
          <t xml:space="preserve">del'EIT.swiss, si basa sull’analisi del materiale lavorato
</t>
        </r>
      </text>
    </comment>
    <comment ref="E8" authorId="0" shapeId="0" xr:uid="{00000000-0006-0000-0600-000007000000}">
      <text>
        <r>
          <rPr>
            <b/>
            <sz val="8"/>
            <color indexed="81"/>
            <rFont val="Arial"/>
            <family val="2"/>
          </rPr>
          <t xml:space="preserve">Parti ET-C per la calcolazione del prezzo delle ore in regia
</t>
        </r>
        <r>
          <rPr>
            <sz val="8"/>
            <color indexed="81"/>
            <rFont val="Arial"/>
            <family val="2"/>
          </rPr>
          <t xml:space="preserve">
La media complessiva ET-C viene utilizzata per la maggiorazione del prezzo di vendita delle ore in regia.
Tutti i prezzi di vendita delle ore in regia contengono la stessa maggiorazione con parti ET-C per ora, escluso il " capoprogetto".
 </t>
        </r>
        <r>
          <rPr>
            <b/>
            <sz val="8"/>
            <color indexed="81"/>
            <rFont val="Arial"/>
            <family val="2"/>
          </rPr>
          <t xml:space="preserve">
Manuale di formazione 4.3.3</t>
        </r>
      </text>
    </comment>
  </commentList>
</comments>
</file>

<file path=xl/sharedStrings.xml><?xml version="1.0" encoding="utf-8"?>
<sst xmlns="http://schemas.openxmlformats.org/spreadsheetml/2006/main" count="245" uniqueCount="212">
  <si>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</si>
  <si>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</si>
  <si>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</si>
  <si>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</si>
  <si>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</si>
  <si>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</si>
  <si>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</si>
  <si>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</si>
  <si>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</si>
  <si>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</si>
  <si>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</si>
  <si>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</si>
  <si>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</si>
  <si>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</si>
  <si>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</si>
  <si>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</si>
  <si>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</si>
  <si>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</si>
  <si>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</si>
  <si>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</si>
  <si>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</si>
  <si>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</si>
  <si>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</si>
  <si>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</si>
  <si>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</si>
  <si>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</si>
  <si>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</si>
  <si>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</si>
  <si>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</si>
  <si>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</si>
  <si>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</si>
  <si>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</si>
  <si>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</si>
  <si>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</si>
  <si>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</si>
  <si>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</si>
  <si>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</si>
  <si>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</si>
  <si>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</si>
  <si>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</si>
  <si>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</si>
  <si>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</si>
  <si>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</si>
  <si>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</si>
  <si>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</si>
  <si>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</si>
  <si>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</si>
  <si>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</si>
  <si>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</si>
  <si>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</si>
  <si>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</si>
  <si>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</si>
  <si>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</si>
  <si>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</si>
  <si>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</si>
  <si>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</si>
  <si>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</si>
  <si>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</si>
  <si>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</si>
  <si>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</si>
  <si>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</si>
  <si>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</si>
  <si>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</si>
  <si>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</si>
  <si>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</si>
  <si>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</si>
  <si>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</si>
  <si>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</si>
  <si>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</si>
  <si>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</si>
  <si>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</si>
  <si>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</si>
  <si>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</si>
  <si>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</si>
  <si>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Ripartizione dei collaboratori sui generi d'installazione</t>
  </si>
  <si>
    <t>Collaboratori della propria azienda</t>
  </si>
  <si>
    <t>Specialista</t>
  </si>
  <si>
    <t xml:space="preserve">Installatore elettricista (AFC)
</t>
  </si>
  <si>
    <t xml:space="preserve">Pianificatore elettricista (AFC)
</t>
  </si>
  <si>
    <t xml:space="preserve">Elettrticista di montaggio (AFC)
</t>
  </si>
  <si>
    <t>Montatore (non qualificato)</t>
  </si>
  <si>
    <t>Montatore di servizio</t>
  </si>
  <si>
    <t>Salario mensile collaboratore</t>
  </si>
  <si>
    <t>Totale Salario mensile per categoria</t>
  </si>
  <si>
    <t>Totale collaboratori per categoria</t>
  </si>
  <si>
    <t>Ore di lavoro annue lordo</t>
  </si>
  <si>
    <t>Consulente in sicurezza elettrica</t>
  </si>
  <si>
    <t xml:space="preserve">Telematico (AFC)
</t>
  </si>
  <si>
    <t>Salario orario medio</t>
  </si>
  <si>
    <t>Prezzo di costo</t>
  </si>
  <si>
    <t>Oneri indiretti materiale di magazzino</t>
  </si>
  <si>
    <t>Prezzo di vendita materiale (senza IVA)</t>
  </si>
  <si>
    <t>Fattori del materiale</t>
  </si>
  <si>
    <t>Installazione semplice</t>
  </si>
  <si>
    <t>Installazione  normale</t>
  </si>
  <si>
    <t>Installazione esigente</t>
  </si>
  <si>
    <t>Attività da specialisti</t>
  </si>
  <si>
    <t>Amministrazione technica</t>
  </si>
  <si>
    <t>Conduzione dl personale</t>
  </si>
  <si>
    <t>Lavori tecnici ausiliari</t>
  </si>
  <si>
    <t>Totale</t>
  </si>
  <si>
    <t>Determinazione dei fattori ET C per i 4 generi d'installazione</t>
  </si>
  <si>
    <t xml:space="preserve">Parte ET C  </t>
  </si>
  <si>
    <t>Somma</t>
  </si>
  <si>
    <t>1° passo</t>
  </si>
  <si>
    <t>3° passo</t>
  </si>
  <si>
    <t>4° passo</t>
  </si>
  <si>
    <t>5° passo</t>
  </si>
  <si>
    <t xml:space="preserve"> Struttura propia</t>
  </si>
  <si>
    <t>Variazioni</t>
  </si>
  <si>
    <t>Analisi</t>
  </si>
  <si>
    <t>Installazione normale</t>
  </si>
  <si>
    <t>Attività da specialista</t>
  </si>
  <si>
    <t>Collaboratori</t>
  </si>
  <si>
    <t>2° passo</t>
  </si>
  <si>
    <t xml:space="preserve"> 3° passo</t>
  </si>
  <si>
    <t xml:space="preserve"> 5° passo</t>
  </si>
  <si>
    <t>Calcolo dei fattori del materiale</t>
  </si>
  <si>
    <t xml:space="preserve">ET C   </t>
  </si>
  <si>
    <t>Prezzo di costo (SK)</t>
  </si>
  <si>
    <t>Prezzo di vendita (senza IVA)</t>
  </si>
  <si>
    <t>Oneri complementari del salario</t>
  </si>
  <si>
    <t>Salario orario medio dei collaboratori</t>
  </si>
  <si>
    <t>Maggiorazioni</t>
  </si>
  <si>
    <t xml:space="preserve">Prezzo di vendita ora a regia  </t>
  </si>
  <si>
    <t>Prezzo di vendita ora a regia</t>
  </si>
  <si>
    <t>Provenienza:</t>
  </si>
  <si>
    <t>Calcolo del prezzo di vendita</t>
  </si>
  <si>
    <t>Media complessiva</t>
  </si>
  <si>
    <t>Controllare le variazioni</t>
  </si>
  <si>
    <t>Il prezzo di vendita per ogni categoria di collaboratori calcolato dal programma, viene riportato nell'ultima riga "prezzo di vendita (senza IVA)"</t>
  </si>
  <si>
    <t>La Vostra contabilità Industriale</t>
  </si>
  <si>
    <t>La Vostra contabilità salariale</t>
  </si>
  <si>
    <t xml:space="preserve">Risultato: Prezzo di vendita composto per genere d'installazione </t>
  </si>
  <si>
    <t>Risultato: Capacità di personale per genere d'installazione</t>
  </si>
  <si>
    <t>I Vostri collaboratori</t>
  </si>
  <si>
    <t>La Vostra struttura degli appalti</t>
  </si>
  <si>
    <t>La Vostra struttura:Il sistema calcola automaticamente l'attribuzione dei collaboratori per genere d'installazione</t>
  </si>
  <si>
    <t>Parti d'installazione</t>
  </si>
  <si>
    <t>Nella fila “non attribuito” il programma indica le eventuali differenze, che vanno corrette.</t>
  </si>
  <si>
    <t xml:space="preserve">Collaboratori </t>
  </si>
  <si>
    <t>Non attribuiti</t>
  </si>
  <si>
    <t>Ripartizione del personale sui generi d'installazione</t>
  </si>
  <si>
    <t>Numero di collaboratori</t>
  </si>
  <si>
    <t>Risultato: Prezzo di vendita composto per genere d'installazione</t>
  </si>
  <si>
    <t>Prezzo di vendita</t>
  </si>
  <si>
    <t>I miei tassi composti</t>
  </si>
  <si>
    <t xml:space="preserve">Immettere i dati ET-C per ogni genere d'installazione  </t>
  </si>
  <si>
    <t>Introduzione</t>
  </si>
  <si>
    <t xml:space="preserve">La suddivisione deve 
risultare  il 100% </t>
  </si>
  <si>
    <t>I vostri tassi composti: Il sistema calcola automaticamente i tassi medii per ogni genere d'installazione</t>
  </si>
  <si>
    <t>Se i tassi composti non sono soddisfacenti, si deve adeguare la ripartizione dei collaboratori per genere 'installazione ( 3° passo).</t>
  </si>
  <si>
    <t>Tabella per la calcolazione dei salari medii orari in base al salario mensile di ogni collaboratore</t>
  </si>
  <si>
    <t>Immettere i tassi di maggiorazione del'ET-C nella seconda colonna (Tassi percentuali del prezzo di vendita del capoprogetto)</t>
  </si>
  <si>
    <t>All'ultima riga il sistema elabora il prezzo di vendita a regia per ogni categoria di collaboratori.</t>
  </si>
  <si>
    <t>Immettere per percentuale la ripartizione die collaboratori per generi d’installazioni</t>
  </si>
  <si>
    <t xml:space="preserve">Con le relative conoscenze, si possono immettere qui i dati della Vostra Azienda. </t>
  </si>
  <si>
    <t>Prezzo di vendita ora a regia (senza IVA)</t>
  </si>
  <si>
    <t>Nelle caselle evidenziate in verde, immettere i dati della Vostra azienda</t>
  </si>
  <si>
    <t>Immettere il salario medio delle singole categorie di personale</t>
  </si>
  <si>
    <t xml:space="preserve">Tutti i collaboratori che sono impegnati con l'installazioni sono da elencare. </t>
  </si>
  <si>
    <t>La Vostra contabilità aziendale</t>
  </si>
  <si>
    <t>Tabella calcolo del prezzo 
di vendita</t>
  </si>
  <si>
    <t>Prezzo di costo di fabbricazione (CF)</t>
  </si>
  <si>
    <t>Oneri indiretti di amministrazione e vendita (OIAV)</t>
  </si>
  <si>
    <t>Prezzo di costo materiale (PC)</t>
  </si>
  <si>
    <t xml:space="preserve">Rischi e benefici  </t>
  </si>
  <si>
    <t>Prezzo di costo di fabbricazione (PF)</t>
  </si>
  <si>
    <t>Oneri indiretti d' amministrazione e vendita (OIAV) del PF</t>
  </si>
  <si>
    <t>Oneri speciali (OI) del PF</t>
  </si>
  <si>
    <t>Prezzo di costo (PC)</t>
  </si>
  <si>
    <t>Rischio e beneficio</t>
  </si>
  <si>
    <t>Altri oneri indiretti (AOI)</t>
  </si>
  <si>
    <t xml:space="preserve">Costii speciali   vengono 
fatturati aperti </t>
  </si>
  <si>
    <t>Valore 
in%</t>
  </si>
  <si>
    <t>Proporzioni adattate</t>
  </si>
  <si>
    <t>Rischi e benefici</t>
  </si>
  <si>
    <t>I rimanenti dati ( incluso maggiorazione del'ET-C) vengono immessi automaticamente.</t>
  </si>
  <si>
    <t>Risultato:  Capacità di personale per genere d'installazione</t>
  </si>
  <si>
    <t>Capacità</t>
  </si>
  <si>
    <t>Quantitativo dei collaboratori</t>
  </si>
  <si>
    <t>Elettricista capo squadra</t>
  </si>
  <si>
    <t>Dati empirici dell'EIT.swiss</t>
  </si>
  <si>
    <t>Struttura EIT.swiss</t>
  </si>
  <si>
    <t>Manuale 6.5.3</t>
  </si>
  <si>
    <t>Manuale 4.2.12</t>
  </si>
  <si>
    <t>Manuale 4.1.6</t>
  </si>
  <si>
    <t>Manuale 6.5.5</t>
  </si>
  <si>
    <t>Oneri indiretti di amministrazione 
e vendita (OIAV) del PF</t>
  </si>
  <si>
    <t xml:space="preserve">Lavori ET C </t>
  </si>
  <si>
    <t>Prezzo di vendita ora 
a regia</t>
  </si>
  <si>
    <r>
      <t xml:space="preserve">La parte del ET C viene calcolata con </t>
    </r>
    <r>
      <rPr>
        <b/>
        <sz val="10"/>
        <rFont val="Calibri"/>
        <family val="2"/>
        <scheme val="minor"/>
      </rPr>
      <t>il prezzo di vendita del capoprogetto</t>
    </r>
    <r>
      <rPr>
        <sz val="10"/>
        <rFont val="Calibri"/>
        <family val="2"/>
        <scheme val="minor"/>
      </rPr>
      <t xml:space="preserve"> proveniente dalla tabella " Calcolo del prezzo di vendita".</t>
    </r>
  </si>
  <si>
    <t>Oneri indiretti materiale commissionato per un incarico</t>
  </si>
  <si>
    <r>
      <t>Struttura dell'azienda</t>
    </r>
    <r>
      <rPr>
        <b/>
        <sz val="18"/>
        <rFont val="Calibri"/>
        <family val="2"/>
        <scheme val="minor"/>
      </rPr>
      <t xml:space="preserve">
</t>
    </r>
    <r>
      <rPr>
        <b/>
        <sz val="9"/>
        <rFont val="Calibri"/>
        <family val="2"/>
        <scheme val="minor"/>
      </rPr>
      <t xml:space="preserve">
</t>
    </r>
  </si>
  <si>
    <t>Persona in 
formazione 1. anno</t>
  </si>
  <si>
    <t>Persona in 
formazione 2. anno</t>
  </si>
  <si>
    <t>Persona in 
formazione 3. anno</t>
  </si>
  <si>
    <t>Persona in 
formazione 4. anno</t>
  </si>
  <si>
    <t>Capoprogetto</t>
  </si>
  <si>
    <r>
      <t>Analisi:
Rapporto</t>
    </r>
    <r>
      <rPr>
        <sz val="10"/>
        <rFont val="Calibri"/>
        <family val="2"/>
        <scheme val="minor"/>
      </rPr>
      <t xml:space="preserve"> 
Collaboratori / Persone in formazione</t>
    </r>
  </si>
  <si>
    <t>Le Persone in formazione possono essere impiegati con un fattore di presenza / prestazione per tener conto di una loro 
presenza o prestazione ridotta.</t>
  </si>
  <si>
    <t>Immettere le Vostre maggiorazioni per altri oneri indiretti (OI), oppure inserisca i valori dalle cifre significative del ramo</t>
  </si>
  <si>
    <t>Immettere le Vostre maggiorazioni per OCS / OIAV / OS / rischio e beneficio, oppure inserisca i valori dalle cifre significative del ramo</t>
  </si>
  <si>
    <t>Controllare se ci sono variazione verso lo standart EIT.swiss, e se è  necessario correggere l'attribuzione dei collaboratori</t>
  </si>
  <si>
    <t>Altrimenti riprendere i valori dalle cifre significative del ramo publicate dall'EIT.swiss</t>
  </si>
  <si>
    <t>Immettere le vostre maggiorazioni per oneri indiretti (OI) sul prezzo d'acquisto del materiale e del materiale da magazzino / OIAV / rischio e beneficio.</t>
  </si>
  <si>
    <t>da commissione</t>
  </si>
  <si>
    <t>da proprio stoccaggio</t>
  </si>
  <si>
    <t>Fattore combinato 1 (priorità via commissione)</t>
  </si>
  <si>
    <t>Fattore combinato 2 (priorità via proprio stoccaggio)</t>
  </si>
  <si>
    <t>Materiale 
commissionato 
per un incarico /
da cantiere</t>
  </si>
  <si>
    <t>Materiale da  magazzino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</si>
</sst>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 0.0\ _ ;[Red]\-\ 0.0\ ;&quot;&quot;"/>
    <numFmt numFmtId="181" formatCode="_ * #,##0.00_ ;[Red]_ * \-#,##0.00_ ;_ * &quot;&quot;?_ ;_ @_ "/>
    <numFmt numFmtId="182" formatCode="0.000_ ;[Red]\-0.000;&quot;&quot;"/>
    <numFmt numFmtId="183" formatCode="0.00_ ;[Red]\-0.00\ ;&quot;&quot;"/>
    <numFmt numFmtId="184" formatCode="0.0_ ;[Red]\-0.0;&quot;&quot;\ "/>
    <numFmt numFmtId="185" formatCode="0.0\ %"/>
    <numFmt numFmtId="186" formatCode="#,##0.0\ %\ ;[Red]\-#,##0.0\ %\ ;&quot;&quot;??_ ;_ @_ "/>
    <numFmt numFmtId="187" formatCode="#,##0.00\ %\ ;[Red]\-#,##0.00\ %"/>
    <numFmt numFmtId="188" formatCode="\ 0.00\ _ ;[Red]\-\ 0.00\ ;&quot;&quot;"/>
  </numFmts>
  <fonts count="46" x14ac:knownFonts="1">
    <font>
      <sz val="10"/>
      <name val="Arial"/>
    </font>
    <font>
      <sz val="10"/>
      <name val="Arial"/>
      <family val="2"/>
    </font>
    <font>
      <sz val="10"/>
      <name val="Arial"/>
      <family val="2"/>
    </font>
    <font>
      <b/>
      <sz val="9"/>
      <name val="Arial"/>
      <family val="2"/>
    </font>
    <font>
      <sz val="8"/>
      <name val="Arial"/>
      <family val="2"/>
    </font>
    <font>
      <sz val="8"/>
      <name val="Arial"/>
      <family val="2"/>
    </font>
    <font>
      <b/>
      <sz val="16"/>
      <name val="Times New Roman"/>
      <family val="1"/>
    </font>
    <font>
      <sz val="16"/>
      <name val="Arial"/>
      <family val="2"/>
    </font>
    <font>
      <b/>
      <sz val="16"/>
      <name val="Arial"/>
      <family val="2"/>
    </font>
    <font>
      <sz val="20"/>
      <name val="Arial"/>
      <family val="2"/>
    </font>
    <font>
      <b/>
      <sz val="8"/>
      <color indexed="81"/>
      <name val="Arial"/>
      <family val="2"/>
    </font>
    <font>
      <sz val="8"/>
      <color indexed="81"/>
      <name val="Arial"/>
      <family val="2"/>
    </font>
    <font>
      <sz val="8"/>
      <color indexed="81"/>
      <name val="Tahoma"/>
      <family val="2"/>
    </font>
    <font>
      <sz val="8"/>
      <color indexed="12"/>
      <name val="Arial"/>
      <family val="2"/>
    </font>
    <font>
      <b/>
      <sz val="13"/>
      <color rgb="FF1FA9B9"/>
      <name val="Calibri"/>
      <family val="2"/>
      <scheme val="minor"/>
    </font>
    <font>
      <b/>
      <sz val="14"/>
      <color rgb="FF1FA9B9"/>
      <name val="Calibri"/>
      <family val="2"/>
      <scheme val="minor"/>
    </font>
    <font>
      <sz val="10"/>
      <name val="Calibri"/>
      <family val="2"/>
      <scheme val="minor"/>
    </font>
    <font>
      <sz val="8"/>
      <name val="Calibri"/>
      <family val="2"/>
      <scheme val="minor"/>
    </font>
    <font>
      <sz val="9"/>
      <name val="Calibri"/>
      <family val="2"/>
      <scheme val="minor"/>
    </font>
    <font>
      <sz val="10"/>
      <name val="Calibri"/>
      <family val="2"/>
    </font>
    <font>
      <sz val="22"/>
      <name val="Calibri"/>
      <family val="2"/>
      <scheme val="minor"/>
    </font>
    <font>
      <b/>
      <sz val="18"/>
      <name val="Calibri"/>
      <family val="2"/>
      <scheme val="minor"/>
    </font>
    <font>
      <sz val="36"/>
      <name val="Calibri"/>
      <family val="2"/>
      <scheme val="minor"/>
    </font>
    <font>
      <b/>
      <sz val="14"/>
      <name val="Calibri"/>
      <family val="2"/>
      <scheme val="minor"/>
    </font>
    <font>
      <b/>
      <sz val="8"/>
      <name val="Calibri"/>
      <family val="2"/>
      <scheme val="minor"/>
    </font>
    <font>
      <sz val="12"/>
      <name val="Calibri"/>
      <family val="2"/>
      <scheme val="minor"/>
    </font>
    <font>
      <sz val="14"/>
      <name val="Calibri"/>
      <family val="2"/>
      <scheme val="minor"/>
    </font>
    <font>
      <b/>
      <sz val="10"/>
      <name val="Calibri"/>
      <family val="2"/>
      <scheme val="minor"/>
    </font>
    <font>
      <b/>
      <sz val="10"/>
      <name val="Calibri"/>
      <family val="2"/>
    </font>
    <font>
      <b/>
      <sz val="16"/>
      <name val="Calibri"/>
      <family val="2"/>
    </font>
    <font>
      <b/>
      <sz val="19"/>
      <name val="Calibri"/>
      <family val="2"/>
    </font>
    <font>
      <sz val="16"/>
      <name val="Calibri"/>
      <family val="2"/>
    </font>
    <font>
      <sz val="4"/>
      <name val="Calibri"/>
      <family val="2"/>
    </font>
    <font>
      <sz val="20"/>
      <name val="Calibri"/>
      <family val="2"/>
      <scheme val="minor"/>
    </font>
    <font>
      <b/>
      <sz val="9"/>
      <name val="Calibri"/>
      <family val="2"/>
      <scheme val="minor"/>
    </font>
    <font>
      <b/>
      <sz val="16"/>
      <name val="Calibri"/>
      <family val="2"/>
      <scheme val="minor"/>
    </font>
    <font>
      <b/>
      <sz val="11"/>
      <name val="Calibri"/>
      <family val="2"/>
      <scheme val="minor"/>
    </font>
    <font>
      <b/>
      <sz val="12"/>
      <name val="Calibri"/>
      <family val="2"/>
      <scheme val="minor"/>
    </font>
    <font>
      <b/>
      <sz val="20"/>
      <name val="Calibri"/>
      <family val="2"/>
      <scheme val="minor"/>
    </font>
    <font>
      <b/>
      <u/>
      <sz val="9"/>
      <name val="Calibri"/>
      <family val="2"/>
      <scheme val="minor"/>
    </font>
    <font>
      <b/>
      <i/>
      <sz val="9"/>
      <name val="Calibri"/>
      <family val="2"/>
      <scheme val="minor"/>
    </font>
    <font>
      <i/>
      <sz val="8"/>
      <name val="Calibri"/>
      <family val="2"/>
      <scheme val="minor"/>
    </font>
    <font>
      <sz val="9"/>
      <color indexed="81"/>
      <name val="Segoe UI"/>
      <family val="2"/>
    </font>
    <font>
      <b/>
      <sz val="9"/>
      <color indexed="81"/>
      <name val="Segoe UI"/>
      <family val="2"/>
    </font>
    <font>
      <u/>
      <sz val="9"/>
      <color indexed="81"/>
      <name val="Segoe UI"/>
      <family val="2"/>
    </font>
    <font>
      <sz val="10"/>
      <color rgb="FF1FA9B9"/>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s>
  <borders count="6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9">
    <xf numFmtId="0" fontId="0" fillId="0" borderId="0" xfId="0"/>
    <xf numFmtId="0" fontId="2" fillId="0" borderId="0" xfId="0" applyFont="1"/>
    <xf numFmtId="0" fontId="6" fillId="0" borderId="0" xfId="0" applyFont="1"/>
    <xf numFmtId="0" fontId="7" fillId="0" borderId="0" xfId="0" applyFo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9" fillId="0" borderId="0" xfId="0" applyFont="1" applyAlignment="1">
      <alignment vertical="center"/>
    </xf>
    <xf numFmtId="0" fontId="5" fillId="0" borderId="0" xfId="0" applyFont="1"/>
    <xf numFmtId="0" fontId="2" fillId="0" borderId="0" xfId="0" applyFont="1" applyAlignment="1">
      <alignment horizontal="right"/>
    </xf>
    <xf numFmtId="0" fontId="20" fillId="0" borderId="0" xfId="0" applyFont="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left"/>
    </xf>
    <xf numFmtId="0" fontId="18"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17" fillId="0" borderId="0" xfId="0" applyFont="1" applyAlignment="1">
      <alignment vertical="top" textRotation="90"/>
    </xf>
    <xf numFmtId="0" fontId="17"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17" fillId="0" borderId="4"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left" wrapText="1"/>
    </xf>
    <xf numFmtId="165" fontId="16" fillId="7" borderId="24" xfId="0" applyNumberFormat="1" applyFont="1" applyFill="1" applyBorder="1" applyAlignment="1" applyProtection="1">
      <alignment horizontal="center" vertical="center"/>
      <protection locked="0"/>
    </xf>
    <xf numFmtId="0" fontId="2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xf numFmtId="0" fontId="31" fillId="0" borderId="0" xfId="0" applyFont="1"/>
    <xf numFmtId="0" fontId="19" fillId="0" borderId="0" xfId="0" applyFont="1" applyAlignment="1">
      <alignment horizontal="center" vertical="center" wrapText="1"/>
    </xf>
    <xf numFmtId="0" fontId="19" fillId="0" borderId="0" xfId="0" applyFont="1" applyAlignment="1">
      <alignment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horizontal="center"/>
    </xf>
    <xf numFmtId="0" fontId="32" fillId="0" borderId="0" xfId="0" applyFont="1"/>
    <xf numFmtId="0" fontId="32" fillId="0" borderId="0" xfId="0" applyFont="1" applyAlignment="1">
      <alignment horizontal="center"/>
    </xf>
    <xf numFmtId="165" fontId="16" fillId="7" borderId="25" xfId="0" applyNumberFormat="1" applyFont="1" applyFill="1" applyBorder="1" applyAlignment="1" applyProtection="1">
      <alignment horizontal="center" vertical="center"/>
      <protection locked="0"/>
    </xf>
    <xf numFmtId="165" fontId="16" fillId="7" borderId="26" xfId="0" applyNumberFormat="1" applyFont="1" applyFill="1" applyBorder="1" applyAlignment="1" applyProtection="1">
      <alignment horizontal="center" vertical="center"/>
      <protection locked="0"/>
    </xf>
    <xf numFmtId="165" fontId="16" fillId="7" borderId="27" xfId="0" applyNumberFormat="1" applyFont="1" applyFill="1" applyBorder="1" applyAlignment="1" applyProtection="1">
      <alignment horizontal="center" vertical="center"/>
      <protection locked="0"/>
    </xf>
    <xf numFmtId="165" fontId="16" fillId="7" borderId="28" xfId="0" applyNumberFormat="1" applyFont="1" applyFill="1" applyBorder="1" applyAlignment="1" applyProtection="1">
      <alignment horizontal="center" vertical="center"/>
      <protection locked="0"/>
    </xf>
    <xf numFmtId="165" fontId="16" fillId="7" borderId="29" xfId="0" applyNumberFormat="1" applyFont="1" applyFill="1" applyBorder="1" applyAlignment="1" applyProtection="1">
      <alignment horizontal="center" vertical="center"/>
      <protection locked="0"/>
    </xf>
    <xf numFmtId="165" fontId="16" fillId="7" borderId="30" xfId="0" applyNumberFormat="1" applyFont="1" applyFill="1" applyBorder="1" applyAlignment="1" applyProtection="1">
      <alignment horizontal="center" vertical="center"/>
      <protection locked="0"/>
    </xf>
    <xf numFmtId="165" fontId="16" fillId="7" borderId="31" xfId="0" applyNumberFormat="1" applyFont="1" applyFill="1" applyBorder="1" applyAlignment="1" applyProtection="1">
      <alignment horizontal="center" vertical="center"/>
      <protection locked="0"/>
    </xf>
    <xf numFmtId="165" fontId="16" fillId="7" borderId="32" xfId="0" applyNumberFormat="1" applyFont="1" applyFill="1" applyBorder="1" applyAlignment="1" applyProtection="1">
      <alignment horizontal="center" vertical="center"/>
      <protection locked="0"/>
    </xf>
    <xf numFmtId="165" fontId="28" fillId="5" borderId="1" xfId="0" applyNumberFormat="1" applyFont="1" applyFill="1" applyBorder="1" applyAlignment="1">
      <alignment horizontal="center" vertic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182" fontId="28" fillId="0" borderId="33" xfId="0" applyNumberFormat="1" applyFont="1" applyBorder="1" applyAlignment="1">
      <alignment horizontal="center" vertical="center"/>
    </xf>
    <xf numFmtId="182" fontId="28" fillId="0" borderId="34" xfId="0" applyNumberFormat="1" applyFont="1" applyBorder="1" applyAlignment="1">
      <alignment horizontal="center" vertical="center"/>
    </xf>
    <xf numFmtId="182" fontId="28" fillId="0" borderId="35" xfId="0" applyNumberFormat="1" applyFont="1" applyBorder="1" applyAlignment="1">
      <alignment horizontal="center" vertical="center"/>
    </xf>
    <xf numFmtId="9" fontId="19" fillId="0" borderId="33" xfId="0" applyNumberFormat="1" applyFont="1" applyBorder="1" applyAlignment="1">
      <alignment horizontal="center" vertical="center"/>
    </xf>
    <xf numFmtId="9" fontId="19" fillId="0" borderId="34" xfId="0" applyNumberFormat="1" applyFont="1" applyBorder="1" applyAlignment="1">
      <alignment horizontal="center" vertical="center"/>
    </xf>
    <xf numFmtId="9" fontId="19" fillId="0" borderId="35" xfId="0" applyNumberFormat="1" applyFont="1" applyBorder="1" applyAlignment="1">
      <alignment horizontal="center" vertical="center"/>
    </xf>
    <xf numFmtId="165" fontId="28" fillId="0" borderId="33" xfId="0" applyNumberFormat="1" applyFont="1" applyBorder="1" applyAlignment="1">
      <alignment horizontal="center" vertical="center"/>
    </xf>
    <xf numFmtId="165" fontId="28" fillId="0" borderId="34" xfId="0" applyNumberFormat="1" applyFont="1" applyBorder="1" applyAlignment="1">
      <alignment horizontal="center" vertical="center"/>
    </xf>
    <xf numFmtId="165" fontId="28" fillId="0" borderId="35" xfId="0" applyNumberFormat="1" applyFont="1" applyBorder="1" applyAlignment="1">
      <alignment horizontal="center" vertical="center"/>
    </xf>
    <xf numFmtId="0" fontId="33" fillId="0" borderId="0" xfId="0" applyFont="1" applyAlignment="1">
      <alignment vertical="center"/>
    </xf>
    <xf numFmtId="177" fontId="27" fillId="0" borderId="36" xfId="0" applyNumberFormat="1" applyFont="1" applyBorder="1" applyAlignment="1">
      <alignment horizontal="right" vertical="center"/>
    </xf>
    <xf numFmtId="177" fontId="27" fillId="0" borderId="38" xfId="0" applyNumberFormat="1" applyFont="1" applyBorder="1" applyAlignment="1">
      <alignment horizontal="right" vertical="center"/>
    </xf>
    <xf numFmtId="177" fontId="27" fillId="0" borderId="37" xfId="0" applyNumberFormat="1" applyFont="1" applyBorder="1" applyAlignment="1">
      <alignment horizontal="right" vertical="center"/>
    </xf>
    <xf numFmtId="0" fontId="26" fillId="0" borderId="0" xfId="0" applyFont="1" applyAlignment="1">
      <alignment vertical="center"/>
    </xf>
    <xf numFmtId="0" fontId="17" fillId="0" borderId="0" xfId="0" applyFont="1" applyAlignment="1">
      <alignment vertical="center"/>
    </xf>
    <xf numFmtId="177" fontId="16" fillId="0" borderId="24" xfId="0" applyNumberFormat="1" applyFont="1" applyBorder="1" applyAlignment="1">
      <alignment horizontal="right" vertical="center"/>
    </xf>
    <xf numFmtId="177" fontId="16" fillId="0" borderId="25" xfId="0" applyNumberFormat="1" applyFont="1" applyBorder="1" applyAlignment="1">
      <alignment horizontal="right" vertical="center"/>
    </xf>
    <xf numFmtId="177" fontId="16" fillId="0" borderId="26" xfId="0" applyNumberFormat="1" applyFont="1" applyBorder="1" applyAlignment="1">
      <alignment horizontal="right" vertical="center"/>
    </xf>
    <xf numFmtId="0" fontId="16" fillId="0" borderId="0" xfId="0" applyFont="1" applyAlignment="1">
      <alignment vertical="center"/>
    </xf>
    <xf numFmtId="177" fontId="16" fillId="0" borderId="30" xfId="0" applyNumberFormat="1" applyFont="1" applyBorder="1" applyAlignment="1">
      <alignment horizontal="right" vertical="center"/>
    </xf>
    <xf numFmtId="177" fontId="16" fillId="0" borderId="31" xfId="0" applyNumberFormat="1" applyFont="1" applyBorder="1" applyAlignment="1">
      <alignment horizontal="right" vertical="center"/>
    </xf>
    <xf numFmtId="177" fontId="16" fillId="0" borderId="32" xfId="0" applyNumberFormat="1" applyFont="1" applyBorder="1" applyAlignment="1">
      <alignment horizontal="right" vertical="center"/>
    </xf>
    <xf numFmtId="177" fontId="16" fillId="3" borderId="36" xfId="0" applyNumberFormat="1" applyFont="1" applyFill="1" applyBorder="1" applyAlignment="1">
      <alignment horizontal="right" vertical="center"/>
    </xf>
    <xf numFmtId="177" fontId="16" fillId="3" borderId="38" xfId="0" applyNumberFormat="1" applyFont="1" applyFill="1" applyBorder="1" applyAlignment="1">
      <alignment horizontal="right" vertical="center"/>
    </xf>
    <xf numFmtId="177" fontId="16" fillId="3" borderId="37" xfId="0" applyNumberFormat="1" applyFont="1" applyFill="1" applyBorder="1" applyAlignment="1">
      <alignment horizontal="right" vertical="center"/>
    </xf>
    <xf numFmtId="177" fontId="16" fillId="0" borderId="36" xfId="0" applyNumberFormat="1" applyFont="1" applyBorder="1" applyAlignment="1">
      <alignment horizontal="right" vertical="center"/>
    </xf>
    <xf numFmtId="177" fontId="16" fillId="0" borderId="38" xfId="0" applyNumberFormat="1" applyFont="1" applyBorder="1" applyAlignment="1">
      <alignment horizontal="right" vertical="center"/>
    </xf>
    <xf numFmtId="177" fontId="16" fillId="0" borderId="37" xfId="0" applyNumberFormat="1" applyFont="1" applyBorder="1" applyAlignment="1">
      <alignment horizontal="right" vertical="center"/>
    </xf>
    <xf numFmtId="177" fontId="27" fillId="3" borderId="36" xfId="0" applyNumberFormat="1" applyFont="1" applyFill="1" applyBorder="1" applyAlignment="1">
      <alignment horizontal="right" vertical="center"/>
    </xf>
    <xf numFmtId="177" fontId="27" fillId="3" borderId="38" xfId="0" applyNumberFormat="1" applyFont="1" applyFill="1" applyBorder="1" applyAlignment="1">
      <alignment horizontal="right" vertical="center"/>
    </xf>
    <xf numFmtId="177" fontId="27" fillId="3" borderId="37" xfId="0" applyNumberFormat="1" applyFont="1" applyFill="1" applyBorder="1" applyAlignment="1">
      <alignment horizontal="right" vertical="center"/>
    </xf>
    <xf numFmtId="0" fontId="17" fillId="0" borderId="0" xfId="0" applyFont="1"/>
    <xf numFmtId="167" fontId="17" fillId="0" borderId="0" xfId="0" applyNumberFormat="1" applyFont="1" applyAlignment="1">
      <alignment horizontal="right"/>
    </xf>
    <xf numFmtId="167" fontId="24" fillId="0" borderId="0" xfId="0" applyNumberFormat="1" applyFont="1" applyAlignment="1">
      <alignment horizontal="right"/>
    </xf>
    <xf numFmtId="0" fontId="18" fillId="0" borderId="0" xfId="0" applyFont="1"/>
    <xf numFmtId="0" fontId="16" fillId="0" borderId="0" xfId="0" applyFont="1"/>
    <xf numFmtId="0" fontId="16" fillId="0" borderId="0" xfId="0" applyFont="1" applyAlignment="1">
      <alignment horizontal="center"/>
    </xf>
    <xf numFmtId="0" fontId="16" fillId="0" borderId="0" xfId="0" applyFont="1" applyAlignment="1">
      <alignment horizontal="right"/>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37" xfId="0" applyFont="1" applyBorder="1" applyAlignment="1">
      <alignment horizontal="center" vertical="center" textRotation="90"/>
    </xf>
    <xf numFmtId="0" fontId="16" fillId="0" borderId="36" xfId="0" applyFont="1" applyBorder="1" applyAlignment="1">
      <alignment horizontal="center" vertical="center" textRotation="90" wrapText="1"/>
    </xf>
    <xf numFmtId="0" fontId="16" fillId="0" borderId="38" xfId="0" applyFont="1" applyBorder="1" applyAlignment="1">
      <alignment horizontal="center" vertical="center" textRotation="90" wrapText="1"/>
    </xf>
    <xf numFmtId="0" fontId="16" fillId="0" borderId="37" xfId="0" applyFont="1" applyBorder="1" applyAlignment="1">
      <alignment horizontal="center" vertical="center" textRotation="90" wrapText="1"/>
    </xf>
    <xf numFmtId="0" fontId="16" fillId="0" borderId="4" xfId="0" applyFont="1" applyBorder="1" applyAlignment="1">
      <alignment vertical="center" wrapText="1"/>
    </xf>
    <xf numFmtId="177" fontId="16" fillId="0" borderId="39" xfId="0" applyNumberFormat="1" applyFont="1" applyBorder="1" applyAlignment="1">
      <alignment horizontal="right" vertical="center"/>
    </xf>
    <xf numFmtId="177" fontId="16" fillId="3" borderId="40" xfId="0" applyNumberFormat="1" applyFont="1" applyFill="1" applyBorder="1" applyAlignment="1">
      <alignment horizontal="right" vertical="center"/>
    </xf>
    <xf numFmtId="177" fontId="16" fillId="0" borderId="40" xfId="0" applyNumberFormat="1" applyFont="1" applyBorder="1" applyAlignment="1">
      <alignment horizontal="right" vertical="center"/>
    </xf>
    <xf numFmtId="167" fontId="16" fillId="0" borderId="1" xfId="0" applyNumberFormat="1" applyFont="1" applyBorder="1" applyAlignment="1">
      <alignment horizontal="right" vertical="center"/>
    </xf>
    <xf numFmtId="167" fontId="27" fillId="3" borderId="40" xfId="0" applyNumberFormat="1" applyFont="1" applyFill="1" applyBorder="1" applyAlignment="1">
      <alignment horizontal="right" vertical="center"/>
    </xf>
    <xf numFmtId="164" fontId="16" fillId="0" borderId="1" xfId="0" applyNumberFormat="1" applyFont="1" applyBorder="1" applyAlignment="1">
      <alignment horizontal="center" vertical="center" wrapText="1"/>
    </xf>
    <xf numFmtId="167" fontId="16" fillId="3" borderId="4" xfId="0" applyNumberFormat="1" applyFont="1" applyFill="1" applyBorder="1" applyAlignment="1">
      <alignment vertical="center" wrapText="1"/>
    </xf>
    <xf numFmtId="0" fontId="16" fillId="3" borderId="1" xfId="0" applyFont="1" applyFill="1" applyBorder="1" applyAlignment="1">
      <alignment vertical="center"/>
    </xf>
    <xf numFmtId="0" fontId="16" fillId="3" borderId="4" xfId="0" applyFont="1" applyFill="1" applyBorder="1" applyAlignment="1">
      <alignment vertical="center" wrapText="1"/>
    </xf>
    <xf numFmtId="164" fontId="16" fillId="0" borderId="1" xfId="0" applyNumberFormat="1" applyFont="1" applyBorder="1" applyAlignment="1">
      <alignment vertical="center" wrapText="1"/>
    </xf>
    <xf numFmtId="0" fontId="16" fillId="0" borderId="4" xfId="0" applyFont="1" applyBorder="1" applyAlignment="1">
      <alignment vertical="center"/>
    </xf>
    <xf numFmtId="164" fontId="27" fillId="0" borderId="1" xfId="0" applyNumberFormat="1" applyFont="1" applyBorder="1" applyAlignment="1">
      <alignment horizontal="center" vertical="center" wrapText="1"/>
    </xf>
    <xf numFmtId="177" fontId="16" fillId="0" borderId="43" xfId="0" applyNumberFormat="1" applyFont="1" applyBorder="1" applyAlignment="1">
      <alignment horizontal="right" vertical="center"/>
    </xf>
    <xf numFmtId="0" fontId="16" fillId="0" borderId="13" xfId="0" applyFont="1" applyBorder="1" applyAlignment="1">
      <alignment vertical="center" wrapText="1"/>
    </xf>
    <xf numFmtId="164" fontId="16" fillId="0" borderId="15" xfId="0" applyNumberFormat="1" applyFont="1" applyBorder="1" applyAlignment="1">
      <alignment horizontal="center" vertical="center" wrapText="1"/>
    </xf>
    <xf numFmtId="0" fontId="35" fillId="0" borderId="36" xfId="0" applyFont="1" applyBorder="1" applyAlignment="1">
      <alignment horizontal="left" vertical="center" wrapText="1"/>
    </xf>
    <xf numFmtId="0" fontId="29" fillId="0" borderId="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179" fontId="16" fillId="7" borderId="30" xfId="2" applyNumberFormat="1" applyFont="1" applyFill="1" applyBorder="1" applyAlignment="1" applyProtection="1">
      <alignment vertical="center"/>
      <protection locked="0"/>
    </xf>
    <xf numFmtId="0" fontId="18" fillId="0" borderId="0" xfId="0" applyFont="1" applyAlignment="1">
      <alignment vertical="top"/>
    </xf>
    <xf numFmtId="170" fontId="34" fillId="2" borderId="0" xfId="0" applyNumberFormat="1" applyFont="1" applyFill="1" applyAlignment="1">
      <alignment horizontal="right" vertical="top"/>
    </xf>
    <xf numFmtId="0" fontId="16" fillId="0" borderId="0" xfId="0" applyFont="1" applyAlignment="1">
      <alignment horizontal="center" vertical="top"/>
    </xf>
    <xf numFmtId="0" fontId="16" fillId="0" borderId="0" xfId="0" applyFont="1" applyAlignment="1">
      <alignment horizontal="right" vertical="top"/>
    </xf>
    <xf numFmtId="0" fontId="26" fillId="0" borderId="0" xfId="0" applyFont="1" applyAlignment="1">
      <alignment vertical="top"/>
    </xf>
    <xf numFmtId="0" fontId="18" fillId="0" borderId="0" xfId="0" applyFont="1" applyAlignment="1">
      <alignment vertical="top" textRotation="90"/>
    </xf>
    <xf numFmtId="173" fontId="17" fillId="0" borderId="0" xfId="0" applyNumberFormat="1" applyFont="1" applyAlignment="1">
      <alignment vertical="center"/>
    </xf>
    <xf numFmtId="0" fontId="17" fillId="0" borderId="0" xfId="0" applyFont="1" applyAlignment="1">
      <alignment vertical="center" textRotation="90"/>
    </xf>
    <xf numFmtId="0" fontId="26" fillId="0" borderId="0" xfId="0" applyFont="1" applyAlignment="1">
      <alignment horizontal="center" vertical="center" textRotation="180" wrapText="1"/>
    </xf>
    <xf numFmtId="43" fontId="17" fillId="0" borderId="0" xfId="1" applyFont="1" applyAlignment="1" applyProtection="1">
      <alignment vertical="center" wrapText="1"/>
    </xf>
    <xf numFmtId="0" fontId="17" fillId="0" borderId="0" xfId="0" applyFont="1" applyAlignment="1">
      <alignment horizontal="center" vertical="center" textRotation="180" wrapText="1"/>
    </xf>
    <xf numFmtId="0" fontId="18" fillId="0" borderId="0" xfId="0" applyFont="1" applyAlignment="1">
      <alignment horizontal="right" vertical="center"/>
    </xf>
    <xf numFmtId="170" fontId="34" fillId="2" borderId="0" xfId="0" applyNumberFormat="1" applyFont="1" applyFill="1" applyAlignment="1">
      <alignment horizontal="right" vertical="center"/>
    </xf>
    <xf numFmtId="0" fontId="18" fillId="0" borderId="0" xfId="0" applyFont="1" applyAlignment="1">
      <alignment horizontal="center" vertical="center"/>
    </xf>
    <xf numFmtId="172" fontId="17" fillId="0" borderId="0" xfId="0" applyNumberFormat="1" applyFont="1" applyAlignment="1">
      <alignment vertical="center"/>
    </xf>
    <xf numFmtId="0" fontId="34" fillId="0" borderId="0" xfId="0" applyFont="1" applyAlignment="1">
      <alignment vertical="center"/>
    </xf>
    <xf numFmtId="0" fontId="17" fillId="0" borderId="0" xfId="0" applyFont="1" applyAlignment="1">
      <alignment horizontal="left" vertical="center" textRotation="90"/>
    </xf>
    <xf numFmtId="167" fontId="17" fillId="0" borderId="0" xfId="2" applyNumberFormat="1" applyFont="1" applyFill="1" applyBorder="1" applyAlignment="1" applyProtection="1">
      <alignment horizontal="right" vertical="center"/>
    </xf>
    <xf numFmtId="171" fontId="36" fillId="0" borderId="0" xfId="1" applyNumberFormat="1" applyFont="1" applyFill="1" applyBorder="1" applyAlignment="1" applyProtection="1">
      <alignment horizontal="right" vertical="center"/>
    </xf>
    <xf numFmtId="0" fontId="35" fillId="0" borderId="33" xfId="0" applyFont="1" applyBorder="1" applyAlignment="1">
      <alignment horizontal="left" vertical="center" wrapText="1"/>
    </xf>
    <xf numFmtId="179" fontId="16" fillId="7" borderId="31" xfId="2" applyNumberFormat="1" applyFont="1" applyFill="1" applyBorder="1" applyAlignment="1" applyProtection="1">
      <alignment vertical="center"/>
      <protection locked="0"/>
    </xf>
    <xf numFmtId="179" fontId="16" fillId="7" borderId="32" xfId="2" applyNumberFormat="1" applyFont="1" applyFill="1" applyBorder="1" applyAlignment="1" applyProtection="1">
      <alignment vertical="center"/>
      <protection locked="0"/>
    </xf>
    <xf numFmtId="0" fontId="23" fillId="0" borderId="33" xfId="0" applyFont="1" applyBorder="1" applyAlignment="1">
      <alignment horizontal="center" vertical="center" textRotation="90"/>
    </xf>
    <xf numFmtId="174" fontId="27" fillId="4" borderId="2" xfId="1" applyNumberFormat="1" applyFont="1" applyFill="1" applyBorder="1" applyAlignment="1" applyProtection="1">
      <alignment horizontal="center" vertical="center" wrapText="1"/>
    </xf>
    <xf numFmtId="0" fontId="27" fillId="6" borderId="2" xfId="0" applyFont="1" applyFill="1" applyBorder="1" applyAlignment="1">
      <alignment horizontal="center" vertical="center" wrapText="1"/>
    </xf>
    <xf numFmtId="174" fontId="27" fillId="6" borderId="33" xfId="0" applyNumberFormat="1" applyFont="1" applyFill="1" applyBorder="1" applyAlignment="1">
      <alignment horizontal="right" vertical="center"/>
    </xf>
    <xf numFmtId="174" fontId="27" fillId="6" borderId="34" xfId="0" applyNumberFormat="1" applyFont="1" applyFill="1" applyBorder="1" applyAlignment="1">
      <alignment horizontal="right" vertical="center"/>
    </xf>
    <xf numFmtId="174" fontId="27" fillId="6" borderId="35" xfId="0" applyNumberFormat="1" applyFont="1" applyFill="1" applyBorder="1" applyAlignment="1">
      <alignment horizontal="right" vertical="center"/>
    </xf>
    <xf numFmtId="0" fontId="16" fillId="0" borderId="2" xfId="0" applyFont="1" applyBorder="1" applyAlignment="1">
      <alignment horizontal="center" vertical="center"/>
    </xf>
    <xf numFmtId="183" fontId="16" fillId="0" borderId="34" xfId="0" applyNumberFormat="1" applyFont="1" applyBorder="1" applyAlignment="1">
      <alignment horizontal="right" vertical="center"/>
    </xf>
    <xf numFmtId="169" fontId="27" fillId="4" borderId="34" xfId="0" applyNumberFormat="1" applyFont="1" applyFill="1" applyBorder="1" applyAlignment="1">
      <alignment horizontal="right" vertical="center"/>
    </xf>
    <xf numFmtId="183" fontId="16" fillId="0" borderId="35" xfId="0" applyNumberFormat="1" applyFont="1" applyBorder="1" applyAlignment="1">
      <alignment horizontal="right" vertical="center"/>
    </xf>
    <xf numFmtId="169" fontId="27" fillId="4" borderId="35" xfId="0" applyNumberFormat="1" applyFont="1" applyFill="1" applyBorder="1" applyAlignment="1">
      <alignment horizontal="right" vertical="center"/>
    </xf>
    <xf numFmtId="167" fontId="16" fillId="3" borderId="33" xfId="0" applyNumberFormat="1" applyFont="1" applyFill="1" applyBorder="1" applyAlignment="1">
      <alignment vertical="center"/>
    </xf>
    <xf numFmtId="181" fontId="16" fillId="3" borderId="25" xfId="0" applyNumberFormat="1" applyFont="1" applyFill="1" applyBorder="1" applyAlignment="1">
      <alignment horizontal="right" vertical="center"/>
    </xf>
    <xf numFmtId="181" fontId="16" fillId="3" borderId="24" xfId="0" applyNumberFormat="1" applyFont="1" applyFill="1" applyBorder="1" applyAlignment="1">
      <alignment horizontal="right" vertical="center"/>
    </xf>
    <xf numFmtId="181" fontId="16" fillId="3" borderId="26" xfId="0" applyNumberFormat="1" applyFont="1" applyFill="1" applyBorder="1" applyAlignment="1">
      <alignment horizontal="right" vertical="center"/>
    </xf>
    <xf numFmtId="168" fontId="16" fillId="0" borderId="34" xfId="0" applyNumberFormat="1" applyFont="1" applyBorder="1" applyAlignment="1">
      <alignment vertical="center" wrapText="1"/>
    </xf>
    <xf numFmtId="183" fontId="16" fillId="0" borderId="27" xfId="0" applyNumberFormat="1" applyFont="1" applyBorder="1" applyAlignment="1">
      <alignment horizontal="right" vertical="center"/>
    </xf>
    <xf numFmtId="183" fontId="16" fillId="0" borderId="28" xfId="0" applyNumberFormat="1" applyFont="1" applyBorder="1" applyAlignment="1">
      <alignment horizontal="right" vertical="center"/>
    </xf>
    <xf numFmtId="183" fontId="16" fillId="0" borderId="29" xfId="0" applyNumberFormat="1" applyFont="1" applyBorder="1" applyAlignment="1">
      <alignment horizontal="right" vertical="center"/>
    </xf>
    <xf numFmtId="168" fontId="16" fillId="0" borderId="35" xfId="0" applyNumberFormat="1" applyFont="1" applyBorder="1" applyAlignment="1">
      <alignment vertical="center" wrapText="1"/>
    </xf>
    <xf numFmtId="183" fontId="16" fillId="0" borderId="30" xfId="0" applyNumberFormat="1" applyFont="1" applyBorder="1" applyAlignment="1">
      <alignment horizontal="right" vertical="center"/>
    </xf>
    <xf numFmtId="183" fontId="16" fillId="0" borderId="31" xfId="0" applyNumberFormat="1" applyFont="1" applyBorder="1" applyAlignment="1">
      <alignment horizontal="right" vertical="center"/>
    </xf>
    <xf numFmtId="183" fontId="16" fillId="0" borderId="32" xfId="0" applyNumberFormat="1" applyFont="1" applyBorder="1" applyAlignment="1">
      <alignment horizontal="right" vertical="center"/>
    </xf>
    <xf numFmtId="168" fontId="16" fillId="0" borderId="33" xfId="0" applyNumberFormat="1" applyFont="1" applyBorder="1" applyAlignment="1">
      <alignment vertical="center" wrapText="1"/>
    </xf>
    <xf numFmtId="188" fontId="16" fillId="0" borderId="24" xfId="0" applyNumberFormat="1" applyFont="1" applyBorder="1" applyAlignment="1">
      <alignment horizontal="center" vertical="center"/>
    </xf>
    <xf numFmtId="188" fontId="16" fillId="0" borderId="25" xfId="0" applyNumberFormat="1" applyFont="1" applyBorder="1" applyAlignment="1">
      <alignment horizontal="center" vertical="center"/>
    </xf>
    <xf numFmtId="188" fontId="16" fillId="0" borderId="26" xfId="0" applyNumberFormat="1" applyFont="1" applyBorder="1" applyAlignment="1">
      <alignment horizontal="center" vertical="center"/>
    </xf>
    <xf numFmtId="188" fontId="16" fillId="0" borderId="46" xfId="0" applyNumberFormat="1" applyFont="1" applyBorder="1" applyAlignment="1">
      <alignment horizontal="center" vertical="center"/>
    </xf>
    <xf numFmtId="180" fontId="16" fillId="0" borderId="33" xfId="0" applyNumberFormat="1" applyFont="1" applyBorder="1" applyAlignment="1">
      <alignment horizontal="center" vertical="center"/>
    </xf>
    <xf numFmtId="174" fontId="27" fillId="4" borderId="33" xfId="2" applyNumberFormat="1" applyFont="1" applyFill="1" applyBorder="1" applyAlignment="1" applyProtection="1">
      <alignment vertical="center"/>
    </xf>
    <xf numFmtId="174" fontId="16" fillId="0" borderId="33" xfId="2" applyNumberFormat="1" applyFont="1" applyFill="1" applyBorder="1" applyAlignment="1" applyProtection="1">
      <alignment horizontal="right" vertical="center"/>
    </xf>
    <xf numFmtId="188" fontId="16" fillId="0" borderId="27" xfId="0" applyNumberFormat="1" applyFont="1" applyBorder="1" applyAlignment="1">
      <alignment horizontal="center" vertical="center"/>
    </xf>
    <xf numFmtId="188" fontId="16" fillId="0" borderId="28" xfId="0" applyNumberFormat="1" applyFont="1" applyBorder="1" applyAlignment="1">
      <alignment horizontal="center" vertical="center"/>
    </xf>
    <xf numFmtId="188" fontId="16" fillId="0" borderId="29" xfId="0" applyNumberFormat="1" applyFont="1" applyBorder="1" applyAlignment="1">
      <alignment horizontal="center" vertical="center"/>
    </xf>
    <xf numFmtId="188" fontId="16" fillId="0" borderId="47" xfId="0" applyNumberFormat="1" applyFont="1" applyBorder="1" applyAlignment="1">
      <alignment horizontal="center" vertical="center"/>
    </xf>
    <xf numFmtId="180" fontId="16" fillId="0" borderId="34" xfId="0" applyNumberFormat="1" applyFont="1" applyBorder="1" applyAlignment="1">
      <alignment horizontal="center" vertical="center"/>
    </xf>
    <xf numFmtId="174" fontId="27" fillId="4" borderId="34" xfId="2" applyNumberFormat="1" applyFont="1" applyFill="1" applyBorder="1" applyAlignment="1" applyProtection="1">
      <alignment vertical="center"/>
    </xf>
    <xf numFmtId="174" fontId="16" fillId="0" borderId="34" xfId="2" applyNumberFormat="1" applyFont="1" applyFill="1" applyBorder="1" applyAlignment="1" applyProtection="1">
      <alignment horizontal="right" vertical="center"/>
    </xf>
    <xf numFmtId="188" fontId="16" fillId="0" borderId="30" xfId="0" applyNumberFormat="1" applyFont="1" applyBorder="1" applyAlignment="1">
      <alignment horizontal="center" vertical="center"/>
    </xf>
    <xf numFmtId="188" fontId="16" fillId="0" borderId="31" xfId="0" applyNumberFormat="1" applyFont="1" applyBorder="1" applyAlignment="1">
      <alignment horizontal="center" vertical="center"/>
    </xf>
    <xf numFmtId="188" fontId="16" fillId="0" borderId="32" xfId="0" applyNumberFormat="1" applyFont="1" applyBorder="1" applyAlignment="1">
      <alignment horizontal="center" vertical="center"/>
    </xf>
    <xf numFmtId="188" fontId="16" fillId="0" borderId="48" xfId="0" applyNumberFormat="1" applyFont="1" applyBorder="1" applyAlignment="1">
      <alignment horizontal="center" vertical="center"/>
    </xf>
    <xf numFmtId="180" fontId="16" fillId="0" borderId="35" xfId="0" applyNumberFormat="1" applyFont="1" applyBorder="1" applyAlignment="1">
      <alignment horizontal="center" vertical="center"/>
    </xf>
    <xf numFmtId="174" fontId="27" fillId="4" borderId="35" xfId="2" applyNumberFormat="1" applyFont="1" applyFill="1" applyBorder="1" applyAlignment="1" applyProtection="1">
      <alignment vertical="center"/>
    </xf>
    <xf numFmtId="0" fontId="16" fillId="0" borderId="2" xfId="0" applyFont="1" applyBorder="1" applyAlignment="1">
      <alignment vertical="center" wrapText="1"/>
    </xf>
    <xf numFmtId="185" fontId="16" fillId="0" borderId="36" xfId="2" applyNumberFormat="1" applyFont="1" applyFill="1" applyBorder="1" applyAlignment="1" applyProtection="1">
      <alignment horizontal="right" vertical="center" wrapText="1"/>
    </xf>
    <xf numFmtId="172" fontId="16" fillId="0" borderId="38" xfId="2" applyNumberFormat="1" applyFont="1" applyFill="1" applyBorder="1" applyAlignment="1" applyProtection="1">
      <alignment vertical="center" wrapText="1"/>
    </xf>
    <xf numFmtId="172" fontId="16" fillId="0" borderId="37" xfId="2" applyNumberFormat="1" applyFont="1" applyFill="1" applyBorder="1" applyAlignment="1" applyProtection="1">
      <alignment vertical="center" wrapText="1"/>
    </xf>
    <xf numFmtId="172" fontId="16" fillId="0" borderId="36" xfId="2" applyNumberFormat="1" applyFont="1" applyFill="1" applyBorder="1" applyAlignment="1" applyProtection="1">
      <alignment vertical="center" wrapText="1"/>
    </xf>
    <xf numFmtId="172" fontId="16" fillId="0" borderId="49" xfId="2" applyNumberFormat="1" applyFont="1" applyFill="1" applyBorder="1" applyAlignment="1" applyProtection="1">
      <alignment vertical="center" wrapText="1"/>
    </xf>
    <xf numFmtId="172" fontId="16" fillId="0" borderId="2" xfId="1" applyNumberFormat="1" applyFont="1" applyBorder="1" applyAlignment="1" applyProtection="1">
      <alignment vertical="center"/>
    </xf>
    <xf numFmtId="186" fontId="27" fillId="4" borderId="2" xfId="2" applyNumberFormat="1" applyFont="1" applyFill="1" applyBorder="1" applyAlignment="1" applyProtection="1">
      <alignment vertical="center"/>
    </xf>
    <xf numFmtId="0" fontId="16" fillId="0" borderId="35" xfId="0" applyFont="1" applyBorder="1" applyAlignment="1">
      <alignment horizontal="right" vertical="center" textRotation="180" wrapText="1"/>
    </xf>
    <xf numFmtId="0" fontId="27" fillId="0" borderId="35" xfId="0" applyFont="1" applyBorder="1" applyAlignment="1">
      <alignment vertical="center" wrapText="1"/>
    </xf>
    <xf numFmtId="184" fontId="27" fillId="0" borderId="35" xfId="0" applyNumberFormat="1" applyFont="1" applyBorder="1" applyAlignment="1">
      <alignment horizontal="right" vertical="center"/>
    </xf>
    <xf numFmtId="187" fontId="27" fillId="4" borderId="30" xfId="0" applyNumberFormat="1" applyFont="1" applyFill="1" applyBorder="1" applyAlignment="1">
      <alignment vertical="center"/>
    </xf>
    <xf numFmtId="10" fontId="27" fillId="4" borderId="32" xfId="0" applyNumberFormat="1" applyFont="1" applyFill="1" applyBorder="1" applyAlignment="1">
      <alignment vertical="center"/>
    </xf>
    <xf numFmtId="0" fontId="16" fillId="0" borderId="24" xfId="0" applyFont="1" applyBorder="1" applyAlignment="1" applyProtection="1">
      <alignment horizontal="center" vertical="center" textRotation="90" wrapText="1"/>
      <protection locked="0"/>
    </xf>
    <xf numFmtId="0" fontId="16" fillId="0" borderId="25" xfId="0" applyFont="1" applyBorder="1" applyAlignment="1" applyProtection="1">
      <alignment horizontal="center" vertical="center" textRotation="90" wrapText="1"/>
      <protection locked="0"/>
    </xf>
    <xf numFmtId="0" fontId="16" fillId="0" borderId="25" xfId="0" applyFont="1" applyBorder="1" applyAlignment="1">
      <alignment horizontal="center" vertical="center" textRotation="90" wrapText="1"/>
    </xf>
    <xf numFmtId="0" fontId="16" fillId="0" borderId="26" xfId="0" applyFont="1" applyBorder="1" applyAlignment="1" applyProtection="1">
      <alignment horizontal="center" vertical="center" textRotation="90" wrapText="1"/>
      <protection locked="0"/>
    </xf>
    <xf numFmtId="0" fontId="16" fillId="0" borderId="24"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16" fillId="8" borderId="0" xfId="0" applyFont="1" applyFill="1" applyAlignment="1">
      <alignment horizontal="center" vertical="top" textRotation="90"/>
    </xf>
    <xf numFmtId="0" fontId="17" fillId="8" borderId="0" xfId="0" applyFont="1" applyFill="1" applyAlignment="1">
      <alignment horizontal="center" vertical="top" textRotation="90"/>
    </xf>
    <xf numFmtId="0" fontId="17" fillId="8" borderId="0" xfId="0" applyFont="1" applyFill="1" applyAlignment="1">
      <alignment vertical="top" textRotation="90"/>
    </xf>
    <xf numFmtId="0" fontId="17" fillId="8" borderId="0" xfId="0" applyFont="1" applyFill="1" applyAlignment="1">
      <alignment horizontal="center" vertical="top" textRotation="90" wrapText="1"/>
    </xf>
    <xf numFmtId="0" fontId="17" fillId="0" borderId="0" xfId="0" applyFont="1" applyAlignment="1">
      <alignment horizontal="center" vertical="center" textRotation="90" wrapText="1"/>
    </xf>
    <xf numFmtId="178" fontId="16" fillId="0" borderId="30" xfId="2" applyNumberFormat="1" applyFont="1" applyFill="1" applyBorder="1" applyAlignment="1" applyProtection="1">
      <alignment horizontal="right" vertical="center"/>
    </xf>
    <xf numFmtId="178" fontId="16" fillId="0" borderId="31" xfId="2" applyNumberFormat="1" applyFont="1" applyFill="1" applyBorder="1" applyAlignment="1" applyProtection="1">
      <alignment horizontal="right" vertical="center"/>
    </xf>
    <xf numFmtId="178" fontId="16" fillId="0" borderId="32" xfId="2" applyNumberFormat="1" applyFont="1" applyFill="1" applyBorder="1" applyAlignment="1" applyProtection="1">
      <alignment horizontal="right" vertical="center"/>
    </xf>
    <xf numFmtId="0" fontId="16" fillId="0" borderId="35" xfId="0" applyFont="1" applyBorder="1" applyAlignment="1">
      <alignment horizontal="left" vertical="center" wrapText="1"/>
    </xf>
    <xf numFmtId="0" fontId="16" fillId="7" borderId="1" xfId="0" applyFont="1" applyFill="1" applyBorder="1" applyAlignment="1">
      <alignment horizontal="center" vertical="center" textRotation="90"/>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19" xfId="0" applyFont="1" applyBorder="1" applyAlignment="1">
      <alignment horizontal="left" vertical="center" wrapText="1"/>
    </xf>
    <xf numFmtId="176" fontId="27" fillId="3" borderId="53" xfId="0" applyNumberFormat="1" applyFont="1" applyFill="1" applyBorder="1" applyAlignment="1">
      <alignment horizontal="right" vertical="center"/>
    </xf>
    <xf numFmtId="176" fontId="27" fillId="3" borderId="54" xfId="0" applyNumberFormat="1" applyFont="1" applyFill="1" applyBorder="1" applyAlignment="1">
      <alignment horizontal="right" vertical="center"/>
    </xf>
    <xf numFmtId="176" fontId="27" fillId="3" borderId="55" xfId="0" applyNumberFormat="1" applyFont="1" applyFill="1" applyBorder="1" applyAlignment="1">
      <alignment horizontal="right" vertical="center"/>
    </xf>
    <xf numFmtId="176" fontId="16" fillId="3" borderId="36" xfId="0" applyNumberFormat="1" applyFont="1" applyFill="1" applyBorder="1" applyAlignment="1">
      <alignment horizontal="right" vertical="center"/>
    </xf>
    <xf numFmtId="176" fontId="16" fillId="3" borderId="38" xfId="0" applyNumberFormat="1" applyFont="1" applyFill="1" applyBorder="1" applyAlignment="1">
      <alignment horizontal="right" vertical="center"/>
    </xf>
    <xf numFmtId="176" fontId="16" fillId="3" borderId="37" xfId="0" applyNumberFormat="1" applyFont="1" applyFill="1" applyBorder="1" applyAlignment="1">
      <alignment horizontal="right" vertical="center"/>
    </xf>
    <xf numFmtId="176" fontId="27" fillId="3" borderId="56" xfId="0" applyNumberFormat="1" applyFont="1" applyFill="1" applyBorder="1" applyAlignment="1">
      <alignment horizontal="right" vertical="center"/>
    </xf>
    <xf numFmtId="176" fontId="27" fillId="3" borderId="57" xfId="0" applyNumberFormat="1" applyFont="1" applyFill="1" applyBorder="1" applyAlignment="1">
      <alignment horizontal="right" vertical="center"/>
    </xf>
    <xf numFmtId="176" fontId="16" fillId="0" borderId="24" xfId="0" applyNumberFormat="1" applyFont="1" applyBorder="1" applyAlignment="1">
      <alignment horizontal="right" vertical="center"/>
    </xf>
    <xf numFmtId="176" fontId="16" fillId="0" borderId="25" xfId="0" applyNumberFormat="1" applyFont="1" applyBorder="1" applyAlignment="1">
      <alignment horizontal="right" vertical="center"/>
    </xf>
    <xf numFmtId="176" fontId="16" fillId="0" borderId="26" xfId="0" applyNumberFormat="1" applyFont="1" applyBorder="1" applyAlignment="1">
      <alignment horizontal="right" vertical="center"/>
    </xf>
    <xf numFmtId="0" fontId="16" fillId="8" borderId="0" xfId="0" applyFont="1" applyFill="1" applyAlignment="1">
      <alignment horizontal="center" vertical="center" textRotation="90"/>
    </xf>
    <xf numFmtId="176" fontId="27" fillId="7" borderId="36" xfId="0" applyNumberFormat="1" applyFont="1" applyFill="1" applyBorder="1" applyAlignment="1" applyProtection="1">
      <alignment horizontal="right" vertical="center"/>
      <protection locked="0"/>
    </xf>
    <xf numFmtId="176" fontId="27" fillId="7" borderId="38" xfId="0" applyNumberFormat="1" applyFont="1" applyFill="1" applyBorder="1" applyAlignment="1" applyProtection="1">
      <alignment horizontal="right" vertical="center"/>
      <protection locked="0"/>
    </xf>
    <xf numFmtId="176" fontId="27" fillId="7" borderId="37" xfId="0" applyNumberFormat="1" applyFont="1" applyFill="1" applyBorder="1" applyAlignment="1" applyProtection="1">
      <alignment horizontal="right" vertical="center"/>
      <protection locked="0"/>
    </xf>
    <xf numFmtId="176" fontId="16" fillId="7" borderId="30" xfId="0" applyNumberFormat="1" applyFont="1" applyFill="1" applyBorder="1" applyAlignment="1" applyProtection="1">
      <alignment horizontal="right" vertical="center"/>
      <protection locked="0"/>
    </xf>
    <xf numFmtId="176" fontId="16" fillId="7" borderId="31" xfId="0" applyNumberFormat="1" applyFont="1" applyFill="1" applyBorder="1" applyAlignment="1" applyProtection="1">
      <alignment horizontal="right" vertical="center"/>
      <protection locked="0"/>
    </xf>
    <xf numFmtId="176" fontId="16" fillId="7" borderId="32" xfId="0" applyNumberFormat="1" applyFont="1" applyFill="1" applyBorder="1" applyAlignment="1" applyProtection="1">
      <alignment horizontal="right" vertical="center"/>
      <protection locked="0"/>
    </xf>
    <xf numFmtId="164" fontId="16" fillId="7" borderId="1" xfId="0" applyNumberFormat="1" applyFont="1" applyFill="1" applyBorder="1" applyAlignment="1" applyProtection="1">
      <alignment horizontal="right" vertical="center" wrapText="1"/>
      <protection locked="0"/>
    </xf>
    <xf numFmtId="164" fontId="16" fillId="7" borderId="50" xfId="0" applyNumberFormat="1" applyFont="1" applyFill="1" applyBorder="1" applyAlignment="1" applyProtection="1">
      <alignment horizontal="right" vertical="center" wrapText="1"/>
      <protection locked="0"/>
    </xf>
    <xf numFmtId="0" fontId="8" fillId="0" borderId="4" xfId="0" applyFont="1" applyBorder="1" applyAlignment="1">
      <alignment horizontal="left" vertical="center" wrapText="1"/>
    </xf>
    <xf numFmtId="10" fontId="16" fillId="0" borderId="2" xfId="2" applyNumberFormat="1" applyFont="1" applyFill="1" applyBorder="1" applyAlignment="1" applyProtection="1">
      <alignment horizontal="right" vertical="center"/>
    </xf>
    <xf numFmtId="0" fontId="23" fillId="0" borderId="0" xfId="0" applyFont="1" applyAlignment="1">
      <alignment vertical="center"/>
    </xf>
    <xf numFmtId="0" fontId="38" fillId="0" borderId="0" xfId="0" applyFont="1" applyAlignment="1">
      <alignment vertical="center"/>
    </xf>
    <xf numFmtId="0" fontId="33" fillId="0" borderId="0" xfId="0" applyFont="1"/>
    <xf numFmtId="10" fontId="16" fillId="0" borderId="0" xfId="2" applyNumberFormat="1" applyFont="1" applyFill="1" applyBorder="1" applyAlignment="1" applyProtection="1">
      <alignment horizontal="right"/>
    </xf>
    <xf numFmtId="0" fontId="25" fillId="0" borderId="0" xfId="0" applyFont="1" applyAlignment="1">
      <alignment vertical="center"/>
    </xf>
    <xf numFmtId="9" fontId="16" fillId="7" borderId="1" xfId="1" applyNumberFormat="1" applyFont="1" applyFill="1" applyBorder="1" applyAlignment="1" applyProtection="1">
      <alignment horizontal="center" vertical="center"/>
      <protection locked="0"/>
    </xf>
    <xf numFmtId="9" fontId="16" fillId="0" borderId="3" xfId="1" applyNumberFormat="1" applyFont="1" applyFill="1" applyBorder="1" applyAlignment="1" applyProtection="1">
      <alignment horizontal="center" vertical="center"/>
    </xf>
    <xf numFmtId="2" fontId="16" fillId="0" borderId="2" xfId="2" applyNumberFormat="1" applyFont="1" applyFill="1" applyBorder="1" applyAlignment="1" applyProtection="1">
      <alignment horizontal="center" vertical="center"/>
    </xf>
    <xf numFmtId="2" fontId="16" fillId="0" borderId="5" xfId="2" applyNumberFormat="1" applyFont="1" applyFill="1" applyBorder="1" applyAlignment="1" applyProtection="1">
      <alignment horizontal="center" vertical="center"/>
    </xf>
    <xf numFmtId="169" fontId="23" fillId="0" borderId="6" xfId="2" applyNumberFormat="1" applyFont="1" applyFill="1" applyBorder="1" applyAlignment="1" applyProtection="1">
      <alignment horizontal="right" vertical="center"/>
    </xf>
    <xf numFmtId="43" fontId="16" fillId="0" borderId="0" xfId="1" applyFont="1" applyFill="1" applyAlignment="1" applyProtection="1">
      <alignment vertical="center"/>
    </xf>
    <xf numFmtId="43" fontId="16" fillId="0" borderId="0" xfId="1" applyFont="1" applyFill="1" applyAlignment="1" applyProtection="1">
      <alignment horizontal="right" vertical="center"/>
    </xf>
    <xf numFmtId="10" fontId="16" fillId="0" borderId="0" xfId="2" applyNumberFormat="1" applyFont="1" applyFill="1" applyAlignment="1" applyProtection="1">
      <alignment horizontal="right" vertical="center"/>
    </xf>
    <xf numFmtId="43" fontId="16" fillId="0" borderId="0" xfId="1" applyFont="1" applyFill="1" applyBorder="1" applyAlignment="1" applyProtection="1">
      <alignment vertical="center"/>
    </xf>
    <xf numFmtId="0" fontId="39" fillId="0" borderId="0" xfId="0" applyFont="1" applyAlignment="1">
      <alignment vertical="center"/>
    </xf>
    <xf numFmtId="43" fontId="18" fillId="0" borderId="0" xfId="1" applyFont="1" applyFill="1" applyAlignment="1" applyProtection="1">
      <alignment vertical="center"/>
    </xf>
    <xf numFmtId="43" fontId="18" fillId="0" borderId="0" xfId="1" applyFont="1" applyFill="1" applyAlignment="1" applyProtection="1">
      <alignment horizontal="right" vertical="center"/>
    </xf>
    <xf numFmtId="10" fontId="18" fillId="0" borderId="0" xfId="2" applyNumberFormat="1" applyFont="1" applyFill="1" applyAlignment="1" applyProtection="1">
      <alignment horizontal="right" vertical="center"/>
    </xf>
    <xf numFmtId="10" fontId="18" fillId="0" borderId="0" xfId="2"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0" fontId="40" fillId="0" borderId="0" xfId="0" applyFont="1" applyAlignment="1">
      <alignment vertical="center"/>
    </xf>
    <xf numFmtId="43" fontId="40" fillId="0" borderId="0" xfId="1" applyFont="1" applyFill="1" applyAlignment="1" applyProtection="1">
      <alignment vertical="center"/>
    </xf>
    <xf numFmtId="43" fontId="40" fillId="0" borderId="0" xfId="1" applyFont="1" applyFill="1" applyAlignment="1" applyProtection="1">
      <alignment horizontal="right" vertical="center"/>
    </xf>
    <xf numFmtId="10" fontId="40" fillId="0" borderId="0" xfId="2" applyNumberFormat="1" applyFont="1" applyFill="1" applyAlignment="1" applyProtection="1">
      <alignment horizontal="right" vertical="center"/>
    </xf>
    <xf numFmtId="10" fontId="40" fillId="0" borderId="0" xfId="2" applyNumberFormat="1" applyFont="1" applyFill="1" applyBorder="1" applyAlignment="1" applyProtection="1">
      <alignment vertical="center"/>
    </xf>
    <xf numFmtId="10" fontId="40" fillId="0" borderId="0" xfId="2" applyNumberFormat="1" applyFont="1" applyFill="1" applyAlignment="1" applyProtection="1">
      <alignment vertical="center"/>
    </xf>
    <xf numFmtId="43" fontId="27" fillId="0" borderId="1" xfId="1" applyFont="1" applyFill="1" applyBorder="1" applyAlignment="1" applyProtection="1">
      <alignment horizontal="center" vertical="top" wrapText="1"/>
    </xf>
    <xf numFmtId="10" fontId="16" fillId="7" borderId="1" xfId="2" applyNumberFormat="1" applyFont="1" applyFill="1" applyBorder="1" applyAlignment="1" applyProtection="1">
      <alignment horizontal="right" vertical="center"/>
      <protection locked="0"/>
    </xf>
    <xf numFmtId="169" fontId="23" fillId="0" borderId="2" xfId="1" applyNumberFormat="1" applyFont="1" applyFill="1" applyBorder="1" applyAlignment="1" applyProtection="1">
      <alignment horizontal="right" vertical="center"/>
    </xf>
    <xf numFmtId="10" fontId="27" fillId="0" borderId="2" xfId="2" applyNumberFormat="1" applyFont="1" applyFill="1" applyBorder="1" applyAlignment="1" applyProtection="1">
      <alignment horizontal="right" vertical="center"/>
    </xf>
    <xf numFmtId="10" fontId="16" fillId="7" borderId="18" xfId="2" applyNumberFormat="1" applyFont="1" applyFill="1" applyBorder="1" applyAlignment="1" applyProtection="1">
      <alignment horizontal="right" vertical="center"/>
      <protection locked="0"/>
    </xf>
    <xf numFmtId="10" fontId="16" fillId="7" borderId="23" xfId="2" applyNumberFormat="1" applyFont="1" applyFill="1" applyBorder="1" applyAlignment="1" applyProtection="1">
      <alignment horizontal="right" vertical="center"/>
      <protection locked="0"/>
    </xf>
    <xf numFmtId="10" fontId="16" fillId="0" borderId="33" xfId="2" applyNumberFormat="1" applyFont="1" applyFill="1" applyBorder="1" applyAlignment="1" applyProtection="1">
      <alignment horizontal="right" vertical="center"/>
    </xf>
    <xf numFmtId="10" fontId="16" fillId="0" borderId="34" xfId="2" applyNumberFormat="1" applyFont="1" applyFill="1" applyBorder="1" applyAlignment="1" applyProtection="1">
      <alignment horizontal="right" vertical="center"/>
    </xf>
    <xf numFmtId="10" fontId="16" fillId="0" borderId="35" xfId="2" applyNumberFormat="1" applyFont="1" applyFill="1" applyBorder="1" applyAlignment="1" applyProtection="1">
      <alignment horizontal="right" vertical="center"/>
    </xf>
    <xf numFmtId="175" fontId="27" fillId="0" borderId="36" xfId="0" applyNumberFormat="1" applyFont="1" applyBorder="1" applyAlignment="1">
      <alignment horizontal="right" vertical="center"/>
    </xf>
    <xf numFmtId="175" fontId="27" fillId="0" borderId="38" xfId="0" applyNumberFormat="1" applyFont="1" applyBorder="1" applyAlignment="1">
      <alignment horizontal="right" vertical="center"/>
    </xf>
    <xf numFmtId="175" fontId="27" fillId="0" borderId="37" xfId="0" applyNumberFormat="1" applyFont="1" applyBorder="1" applyAlignment="1">
      <alignment horizontal="right" vertical="center"/>
    </xf>
    <xf numFmtId="1" fontId="27" fillId="9" borderId="2" xfId="0" applyNumberFormat="1" applyFont="1" applyFill="1" applyBorder="1" applyAlignment="1">
      <alignment horizontal="right" vertical="center"/>
    </xf>
    <xf numFmtId="0" fontId="18" fillId="0" borderId="0" xfId="0" applyFont="1" applyAlignment="1">
      <alignment horizontal="left" vertical="center" wrapText="1"/>
    </xf>
    <xf numFmtId="175" fontId="27" fillId="0" borderId="0" xfId="0" applyNumberFormat="1" applyFont="1" applyAlignment="1">
      <alignment horizontal="right" vertical="center"/>
    </xf>
    <xf numFmtId="176" fontId="27" fillId="0" borderId="0" xfId="0" applyNumberFormat="1" applyFont="1" applyAlignment="1">
      <alignment horizontal="right" vertical="center"/>
    </xf>
    <xf numFmtId="0" fontId="41" fillId="0" borderId="0" xfId="0" applyFont="1"/>
    <xf numFmtId="0" fontId="41" fillId="0" borderId="0" xfId="0" applyFont="1" applyAlignment="1">
      <alignment vertical="center"/>
    </xf>
    <xf numFmtId="177" fontId="16" fillId="0" borderId="0" xfId="0" applyNumberFormat="1" applyFont="1" applyAlignment="1">
      <alignment horizontal="right" vertical="center"/>
    </xf>
    <xf numFmtId="0" fontId="16" fillId="9" borderId="2" xfId="0" applyFont="1" applyFill="1" applyBorder="1" applyAlignment="1">
      <alignment horizontal="center" vertical="center" textRotation="90" wrapText="1"/>
    </xf>
    <xf numFmtId="0" fontId="18" fillId="0" borderId="19" xfId="0" applyFont="1" applyBorder="1" applyAlignment="1">
      <alignment horizontal="left" vertical="center" wrapText="1"/>
    </xf>
    <xf numFmtId="176" fontId="27" fillId="0" borderId="50" xfId="0" applyNumberFormat="1" applyFont="1" applyBorder="1" applyAlignment="1">
      <alignment horizontal="right" vertical="center"/>
    </xf>
    <xf numFmtId="3" fontId="27" fillId="7" borderId="10" xfId="0" applyNumberFormat="1" applyFont="1" applyFill="1" applyBorder="1" applyAlignment="1" applyProtection="1">
      <alignment horizontal="center" vertical="center"/>
      <protection locked="0"/>
    </xf>
    <xf numFmtId="3" fontId="16" fillId="7" borderId="24" xfId="0" applyNumberFormat="1" applyFont="1" applyFill="1" applyBorder="1" applyAlignment="1" applyProtection="1">
      <alignment horizontal="right" vertical="center" wrapText="1"/>
      <protection locked="0"/>
    </xf>
    <xf numFmtId="3" fontId="16" fillId="7" borderId="25" xfId="0" applyNumberFormat="1" applyFont="1" applyFill="1" applyBorder="1" applyAlignment="1" applyProtection="1">
      <alignment horizontal="right" vertical="center" wrapText="1"/>
      <protection locked="0"/>
    </xf>
    <xf numFmtId="3" fontId="16" fillId="7" borderId="26" xfId="0" applyNumberFormat="1" applyFont="1" applyFill="1" applyBorder="1" applyAlignment="1" applyProtection="1">
      <alignment horizontal="right" vertical="center" wrapText="1"/>
      <protection locked="0"/>
    </xf>
    <xf numFmtId="3" fontId="16" fillId="7" borderId="27" xfId="0" applyNumberFormat="1" applyFont="1" applyFill="1" applyBorder="1" applyAlignment="1" applyProtection="1">
      <alignment horizontal="right" vertical="center" wrapText="1"/>
      <protection locked="0"/>
    </xf>
    <xf numFmtId="3" fontId="16" fillId="7" borderId="28" xfId="0" applyNumberFormat="1" applyFont="1" applyFill="1" applyBorder="1" applyAlignment="1" applyProtection="1">
      <alignment horizontal="right" vertical="center" wrapText="1"/>
      <protection locked="0"/>
    </xf>
    <xf numFmtId="3" fontId="16" fillId="7" borderId="29" xfId="0" applyNumberFormat="1" applyFont="1" applyFill="1" applyBorder="1" applyAlignment="1" applyProtection="1">
      <alignment horizontal="right" vertical="center" wrapText="1"/>
      <protection locked="0"/>
    </xf>
    <xf numFmtId="3" fontId="16" fillId="7" borderId="30" xfId="0" applyNumberFormat="1" applyFont="1" applyFill="1" applyBorder="1" applyAlignment="1" applyProtection="1">
      <alignment horizontal="right" vertical="center" wrapText="1"/>
      <protection locked="0"/>
    </xf>
    <xf numFmtId="3" fontId="16" fillId="7" borderId="31" xfId="0" applyNumberFormat="1" applyFont="1" applyFill="1" applyBorder="1" applyAlignment="1" applyProtection="1">
      <alignment horizontal="right" vertical="center" wrapText="1"/>
      <protection locked="0"/>
    </xf>
    <xf numFmtId="3" fontId="16" fillId="7" borderId="32" xfId="0" applyNumberFormat="1" applyFont="1" applyFill="1" applyBorder="1" applyAlignment="1" applyProtection="1">
      <alignment horizontal="right" vertical="center" wrapText="1"/>
      <protection locked="0"/>
    </xf>
    <xf numFmtId="3" fontId="16" fillId="3" borderId="36" xfId="0" applyNumberFormat="1" applyFont="1" applyFill="1" applyBorder="1" applyAlignment="1">
      <alignment horizontal="right" vertical="center"/>
    </xf>
    <xf numFmtId="3" fontId="16" fillId="3" borderId="38" xfId="0" applyNumberFormat="1" applyFont="1" applyFill="1" applyBorder="1" applyAlignment="1">
      <alignment horizontal="right" vertical="center"/>
    </xf>
    <xf numFmtId="3" fontId="16" fillId="3" borderId="37" xfId="0" applyNumberFormat="1" applyFont="1" applyFill="1" applyBorder="1" applyAlignment="1">
      <alignment horizontal="right" vertical="center"/>
    </xf>
    <xf numFmtId="3" fontId="16" fillId="7" borderId="36" xfId="0" applyNumberFormat="1" applyFont="1" applyFill="1" applyBorder="1" applyAlignment="1" applyProtection="1">
      <alignment horizontal="right" vertical="center"/>
      <protection locked="0"/>
    </xf>
    <xf numFmtId="3" fontId="16" fillId="7" borderId="38" xfId="0" applyNumberFormat="1" applyFont="1" applyFill="1" applyBorder="1" applyAlignment="1" applyProtection="1">
      <alignment horizontal="right" vertical="center"/>
      <protection locked="0"/>
    </xf>
    <xf numFmtId="3" fontId="16" fillId="7" borderId="37" xfId="0" applyNumberFormat="1" applyFont="1" applyFill="1" applyBorder="1" applyAlignment="1" applyProtection="1">
      <alignment horizontal="right" vertical="center"/>
      <protection locked="0"/>
    </xf>
    <xf numFmtId="43" fontId="27" fillId="0" borderId="2" xfId="1" applyFont="1" applyFill="1" applyBorder="1" applyAlignment="1" applyProtection="1">
      <alignment horizontal="center" vertical="top" wrapText="1"/>
    </xf>
    <xf numFmtId="0" fontId="18" fillId="0" borderId="2" xfId="0" applyFont="1" applyBorder="1" applyAlignment="1">
      <alignment horizontal="center" vertical="center" wrapText="1"/>
    </xf>
    <xf numFmtId="0" fontId="45" fillId="0" borderId="0" xfId="0" applyFont="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 fillId="0" borderId="7" xfId="0" applyFont="1" applyBorder="1" applyAlignment="1">
      <alignment vertical="center"/>
    </xf>
    <xf numFmtId="0" fontId="1" fillId="0" borderId="0" xfId="0" applyFont="1" applyAlignment="1">
      <alignment vertical="center"/>
    </xf>
    <xf numFmtId="0" fontId="1" fillId="0" borderId="20" xfId="0" applyFont="1" applyBorder="1" applyAlignment="1">
      <alignment vertical="center"/>
    </xf>
    <xf numFmtId="0" fontId="16" fillId="0" borderId="11"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xf>
    <xf numFmtId="0" fontId="16" fillId="0" borderId="10" xfId="0" applyFont="1" applyBorder="1" applyAlignment="1">
      <alignment horizontal="left"/>
    </xf>
    <xf numFmtId="0" fontId="16" fillId="0" borderId="1" xfId="0" applyFont="1" applyBorder="1" applyAlignment="1">
      <alignment horizontal="center"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5" xfId="0" applyFont="1" applyBorder="1" applyAlignment="1">
      <alignment horizontal="left" vertical="center"/>
    </xf>
    <xf numFmtId="0" fontId="16" fillId="0" borderId="58" xfId="0" applyFont="1" applyBorder="1" applyAlignment="1">
      <alignment horizontal="left" vertical="center"/>
    </xf>
    <xf numFmtId="0" fontId="16" fillId="0" borderId="59" xfId="0" applyFont="1" applyBorder="1" applyAlignment="1">
      <alignment horizontal="left" vertical="center"/>
    </xf>
    <xf numFmtId="164" fontId="16" fillId="7" borderId="24" xfId="2" applyNumberFormat="1" applyFont="1" applyFill="1" applyBorder="1" applyAlignment="1" applyProtection="1">
      <alignment vertical="center"/>
      <protection locked="0"/>
    </xf>
    <xf numFmtId="164" fontId="16" fillId="7" borderId="25" xfId="2" applyNumberFormat="1" applyFont="1" applyFill="1" applyBorder="1" applyAlignment="1" applyProtection="1">
      <alignment vertical="center"/>
      <protection locked="0"/>
    </xf>
    <xf numFmtId="164" fontId="16" fillId="7" borderId="26" xfId="2" applyNumberFormat="1" applyFont="1" applyFill="1" applyBorder="1" applyAlignment="1" applyProtection="1">
      <alignment vertical="center"/>
      <protection locked="0"/>
    </xf>
    <xf numFmtId="164" fontId="16" fillId="7" borderId="27" xfId="2" applyNumberFormat="1" applyFont="1" applyFill="1" applyBorder="1" applyAlignment="1" applyProtection="1">
      <alignment vertical="center"/>
      <protection locked="0"/>
    </xf>
    <xf numFmtId="164" fontId="16" fillId="7" borderId="28" xfId="2" applyNumberFormat="1" applyFont="1" applyFill="1" applyBorder="1" applyAlignment="1" applyProtection="1">
      <alignment vertical="center"/>
      <protection locked="0"/>
    </xf>
    <xf numFmtId="164" fontId="16" fillId="7" borderId="29" xfId="2" applyNumberFormat="1" applyFont="1" applyFill="1" applyBorder="1" applyAlignment="1" applyProtection="1">
      <alignment vertical="center"/>
      <protection locked="0"/>
    </xf>
    <xf numFmtId="183" fontId="16" fillId="0" borderId="60" xfId="0" applyNumberFormat="1" applyFont="1" applyBorder="1" applyAlignment="1">
      <alignment horizontal="right" vertical="center"/>
    </xf>
    <xf numFmtId="169" fontId="27" fillId="4" borderId="60" xfId="0" applyNumberFormat="1" applyFont="1" applyFill="1" applyBorder="1" applyAlignment="1">
      <alignment horizontal="right" vertical="center"/>
    </xf>
    <xf numFmtId="0" fontId="16" fillId="0" borderId="5" xfId="0" applyFont="1" applyBorder="1" applyAlignment="1">
      <alignment horizontal="center" vertical="center"/>
    </xf>
    <xf numFmtId="176" fontId="16" fillId="0" borderId="59" xfId="0" applyNumberFormat="1" applyFont="1" applyBorder="1" applyAlignment="1">
      <alignment horizontal="right" vertical="center" wrapText="1"/>
    </xf>
    <xf numFmtId="175" fontId="27" fillId="7" borderId="24" xfId="0" applyNumberFormat="1" applyFont="1" applyFill="1" applyBorder="1" applyAlignment="1" applyProtection="1">
      <alignment horizontal="right" vertical="center"/>
      <protection locked="0"/>
    </xf>
    <xf numFmtId="175" fontId="27" fillId="7" borderId="25" xfId="0" applyNumberFormat="1" applyFont="1" applyFill="1" applyBorder="1" applyAlignment="1" applyProtection="1">
      <alignment horizontal="right" vertical="center"/>
      <protection locked="0"/>
    </xf>
    <xf numFmtId="175" fontId="27" fillId="7" borderId="26" xfId="0" applyNumberFormat="1" applyFont="1" applyFill="1" applyBorder="1" applyAlignment="1" applyProtection="1">
      <alignment horizontal="right" vertical="center"/>
      <protection locked="0"/>
    </xf>
    <xf numFmtId="0" fontId="16" fillId="0" borderId="21" xfId="0" applyFont="1" applyBorder="1" applyAlignment="1">
      <alignment horizontal="left" vertical="center" wrapText="1"/>
    </xf>
    <xf numFmtId="0" fontId="16" fillId="0" borderId="13" xfId="0" applyFont="1" applyBorder="1" applyAlignment="1">
      <alignment horizontal="left" vertical="center" wrapText="1"/>
    </xf>
    <xf numFmtId="164" fontId="16" fillId="7" borderId="15" xfId="0" applyNumberFormat="1" applyFont="1" applyFill="1" applyBorder="1" applyAlignment="1" applyProtection="1">
      <alignment horizontal="right" vertical="center" wrapText="1"/>
      <protection locked="0"/>
    </xf>
    <xf numFmtId="164" fontId="16" fillId="7" borderId="23" xfId="0" applyNumberFormat="1" applyFont="1" applyFill="1" applyBorder="1" applyAlignment="1" applyProtection="1">
      <alignment horizontal="right" vertical="center" wrapText="1"/>
      <protection locked="0"/>
    </xf>
    <xf numFmtId="0" fontId="16" fillId="0" borderId="4" xfId="0" applyFont="1" applyBorder="1" applyAlignment="1">
      <alignment horizontal="left" vertical="center"/>
    </xf>
    <xf numFmtId="43" fontId="16" fillId="0" borderId="4" xfId="1" applyFont="1" applyFill="1" applyBorder="1" applyAlignment="1" applyProtection="1">
      <alignment horizontal="left" vertical="center" wrapText="1"/>
    </xf>
    <xf numFmtId="0" fontId="16" fillId="8" borderId="4" xfId="0" applyFont="1" applyFill="1" applyBorder="1" applyAlignment="1">
      <alignment horizontal="center" vertical="center" textRotation="90"/>
    </xf>
    <xf numFmtId="0" fontId="16" fillId="8" borderId="4" xfId="0" applyFont="1" applyFill="1" applyBorder="1" applyAlignment="1">
      <alignment vertical="center"/>
    </xf>
    <xf numFmtId="0" fontId="16" fillId="0" borderId="11" xfId="0" applyFont="1" applyBorder="1" applyAlignment="1">
      <alignment horizontal="left" vertical="top" wrapText="1"/>
    </xf>
    <xf numFmtId="0" fontId="1" fillId="0" borderId="19" xfId="0" applyFont="1" applyBorder="1" applyAlignment="1">
      <alignment vertical="top"/>
    </xf>
    <xf numFmtId="0" fontId="1" fillId="0" borderId="9" xfId="0" applyFont="1" applyBorder="1" applyAlignment="1">
      <alignment vertical="top"/>
    </xf>
    <xf numFmtId="0" fontId="21" fillId="0" borderId="0" xfId="0" applyFont="1" applyAlignment="1">
      <alignment horizontal="left" vertical="center"/>
    </xf>
    <xf numFmtId="0" fontId="14" fillId="7" borderId="4" xfId="0" applyFont="1" applyFill="1" applyBorder="1" applyAlignment="1">
      <alignment horizontal="left" vertical="center"/>
    </xf>
    <xf numFmtId="0" fontId="15" fillId="7" borderId="3" xfId="0" applyFont="1" applyFill="1" applyBorder="1" applyAlignment="1">
      <alignment horizontal="left" vertical="center"/>
    </xf>
    <xf numFmtId="0" fontId="15" fillId="7" borderId="1" xfId="0" applyFont="1" applyFill="1" applyBorder="1" applyAlignment="1">
      <alignment horizontal="left" vertical="center"/>
    </xf>
    <xf numFmtId="0" fontId="16" fillId="7" borderId="16" xfId="0" applyFont="1" applyFill="1" applyBorder="1" applyAlignment="1">
      <alignment horizontal="left" vertical="center"/>
    </xf>
    <xf numFmtId="0" fontId="16" fillId="7" borderId="17" xfId="0" applyFont="1" applyFill="1" applyBorder="1" applyAlignment="1">
      <alignment horizontal="left" vertical="center"/>
    </xf>
    <xf numFmtId="0" fontId="16" fillId="7" borderId="18" xfId="0" applyFont="1" applyFill="1" applyBorder="1" applyAlignment="1">
      <alignment horizontal="left" vertical="center"/>
    </xf>
    <xf numFmtId="0" fontId="16" fillId="7" borderId="13" xfId="0" applyFont="1" applyFill="1" applyBorder="1" applyAlignment="1">
      <alignment horizontal="left" vertical="center"/>
    </xf>
    <xf numFmtId="0" fontId="16" fillId="7" borderId="14" xfId="0" applyFont="1" applyFill="1" applyBorder="1" applyAlignment="1">
      <alignment horizontal="left" vertical="center"/>
    </xf>
    <xf numFmtId="0" fontId="16" fillId="7" borderId="15" xfId="0" applyFont="1" applyFill="1" applyBorder="1" applyAlignment="1">
      <alignment horizontal="left" vertical="center"/>
    </xf>
    <xf numFmtId="0" fontId="16" fillId="0" borderId="21" xfId="0" applyFont="1" applyBorder="1" applyAlignment="1">
      <alignment horizontal="left" vertical="center"/>
    </xf>
    <xf numFmtId="0" fontId="1" fillId="0" borderId="22" xfId="0" applyFont="1" applyBorder="1" applyAlignment="1">
      <alignment vertical="center"/>
    </xf>
    <xf numFmtId="0" fontId="1" fillId="0" borderId="23" xfId="0" applyFont="1" applyBorder="1" applyAlignment="1">
      <alignment vertical="center"/>
    </xf>
    <xf numFmtId="0" fontId="25" fillId="0" borderId="0" xfId="0" applyFont="1" applyAlignment="1">
      <alignment horizontal="left"/>
    </xf>
    <xf numFmtId="0" fontId="16" fillId="0" borderId="13" xfId="0" applyFont="1" applyBorder="1" applyAlignment="1">
      <alignment vertical="center"/>
    </xf>
    <xf numFmtId="0" fontId="1"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6" fillId="7" borderId="4" xfId="0" applyFont="1" applyFill="1" applyBorder="1" applyAlignment="1">
      <alignment horizontal="left" vertical="center"/>
    </xf>
    <xf numFmtId="0" fontId="16" fillId="7" borderId="3" xfId="0" applyFont="1" applyFill="1" applyBorder="1" applyAlignment="1">
      <alignment horizontal="left" vertical="center"/>
    </xf>
    <xf numFmtId="0" fontId="16" fillId="7" borderId="1" xfId="0" applyFont="1" applyFill="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22" xfId="0" applyFont="1" applyBorder="1" applyAlignment="1">
      <alignment horizontal="left" vertical="center" wrapText="1"/>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7" borderId="11" xfId="0" applyFont="1" applyFill="1" applyBorder="1" applyAlignment="1">
      <alignment horizontal="left" vertical="center"/>
    </xf>
    <xf numFmtId="0" fontId="16" fillId="7" borderId="7" xfId="0" applyFont="1" applyFill="1" applyBorder="1" applyAlignment="1">
      <alignment horizontal="left"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6" fillId="0" borderId="16" xfId="0" applyFont="1" applyBorder="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6" fillId="0" borderId="13" xfId="0" applyFont="1" applyBorder="1" applyAlignment="1">
      <alignment horizontal="left" vertical="center"/>
    </xf>
    <xf numFmtId="0" fontId="1" fillId="0" borderId="15" xfId="0" applyFont="1" applyBorder="1" applyAlignment="1">
      <alignment vertical="center"/>
    </xf>
    <xf numFmtId="167" fontId="16" fillId="7" borderId="36" xfId="0" applyNumberFormat="1" applyFont="1" applyFill="1" applyBorder="1" applyAlignment="1">
      <alignment horizontal="left" vertical="center" wrapText="1"/>
    </xf>
    <xf numFmtId="167" fontId="16" fillId="7" borderId="37" xfId="0" applyNumberFormat="1" applyFont="1" applyFill="1" applyBorder="1" applyAlignment="1">
      <alignment horizontal="left" vertical="center" wrapText="1"/>
    </xf>
    <xf numFmtId="0" fontId="16" fillId="7" borderId="27" xfId="0" applyFont="1" applyFill="1" applyBorder="1" applyAlignment="1" applyProtection="1">
      <alignment horizontal="left" vertical="center" wrapText="1"/>
      <protection locked="0"/>
    </xf>
    <xf numFmtId="0" fontId="16" fillId="7" borderId="29" xfId="0" applyFont="1" applyFill="1" applyBorder="1" applyAlignment="1" applyProtection="1">
      <alignment horizontal="left" vertical="center" wrapText="1"/>
      <protection locked="0"/>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7" fillId="0" borderId="11"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167" fontId="16" fillId="3" borderId="36" xfId="0" applyNumberFormat="1" applyFont="1" applyFill="1" applyBorder="1" applyAlignment="1">
      <alignment horizontal="left" vertical="center" wrapText="1"/>
    </xf>
    <xf numFmtId="167" fontId="16" fillId="3" borderId="37" xfId="0" applyNumberFormat="1" applyFont="1" applyFill="1" applyBorder="1" applyAlignment="1">
      <alignment horizontal="left" vertical="center" wrapText="1"/>
    </xf>
    <xf numFmtId="0" fontId="16" fillId="7" borderId="24" xfId="0" applyFont="1" applyFill="1" applyBorder="1" applyAlignment="1" applyProtection="1">
      <alignment horizontal="left" vertical="center" wrapText="1"/>
      <protection locked="0"/>
    </xf>
    <xf numFmtId="0" fontId="16" fillId="7" borderId="26" xfId="0" applyFont="1" applyFill="1" applyBorder="1" applyAlignment="1" applyProtection="1">
      <alignment horizontal="left" vertical="center" wrapText="1"/>
      <protection locked="0"/>
    </xf>
    <xf numFmtId="0" fontId="16" fillId="7" borderId="30" xfId="0" applyFont="1" applyFill="1" applyBorder="1" applyAlignment="1" applyProtection="1">
      <alignment horizontal="left" vertical="center" wrapText="1"/>
      <protection locked="0"/>
    </xf>
    <xf numFmtId="0" fontId="16" fillId="7" borderId="32" xfId="0" applyFont="1" applyFill="1" applyBorder="1" applyAlignment="1" applyProtection="1">
      <alignment horizontal="left" vertical="center" wrapText="1"/>
      <protection locked="0"/>
    </xf>
    <xf numFmtId="0" fontId="35" fillId="0" borderId="4" xfId="0" applyFont="1" applyBorder="1" applyAlignment="1">
      <alignment horizontal="left" vertical="center"/>
    </xf>
    <xf numFmtId="0" fontId="21" fillId="0" borderId="3" xfId="0" applyFont="1" applyBorder="1" applyAlignment="1">
      <alignment horizontal="left" vertical="center"/>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37" fillId="0" borderId="7" xfId="0" applyFont="1" applyBorder="1" applyAlignment="1">
      <alignment horizontal="left" vertical="center"/>
    </xf>
    <xf numFmtId="0" fontId="23" fillId="0" borderId="7" xfId="0" applyFont="1" applyBorder="1" applyAlignment="1">
      <alignment horizontal="left" vertical="center"/>
    </xf>
    <xf numFmtId="0" fontId="23" fillId="0" borderId="12" xfId="0" applyFont="1" applyBorder="1" applyAlignment="1">
      <alignment horizontal="left" vertical="center"/>
    </xf>
    <xf numFmtId="0" fontId="37" fillId="0" borderId="4" xfId="0" applyFont="1" applyBorder="1" applyAlignment="1">
      <alignment horizontal="center"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16" fillId="0" borderId="4"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left"/>
    </xf>
    <xf numFmtId="0" fontId="16" fillId="0" borderId="7" xfId="0" applyFont="1" applyBorder="1" applyAlignment="1">
      <alignment horizontal="left"/>
    </xf>
    <xf numFmtId="0" fontId="16" fillId="0" borderId="12" xfId="0" applyFont="1" applyBorder="1" applyAlignment="1">
      <alignment horizontal="left"/>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167" fontId="27" fillId="3" borderId="4" xfId="0" applyNumberFormat="1" applyFont="1" applyFill="1" applyBorder="1" applyAlignment="1">
      <alignment horizontal="left" vertical="center" wrapText="1"/>
    </xf>
    <xf numFmtId="167" fontId="27" fillId="3" borderId="1" xfId="0" applyNumberFormat="1"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4" borderId="24" xfId="0" applyFont="1" applyFill="1" applyBorder="1" applyAlignment="1">
      <alignment horizontal="left" vertical="center" wrapText="1"/>
    </xf>
    <xf numFmtId="0" fontId="16" fillId="4" borderId="26" xfId="0" applyFont="1" applyFill="1" applyBorder="1" applyAlignment="1">
      <alignment horizontal="left" vertical="center"/>
    </xf>
    <xf numFmtId="0" fontId="35" fillId="0" borderId="41" xfId="0" applyFont="1" applyBorder="1" applyAlignment="1">
      <alignment horizontal="left" vertical="center"/>
    </xf>
    <xf numFmtId="0" fontId="35" fillId="0" borderId="44" xfId="0" applyFont="1" applyBorder="1" applyAlignment="1">
      <alignment horizontal="left" vertical="center"/>
    </xf>
    <xf numFmtId="0" fontId="35" fillId="0" borderId="42" xfId="0" applyFont="1" applyBorder="1" applyAlignment="1">
      <alignment horizontal="left" vertical="center"/>
    </xf>
    <xf numFmtId="0" fontId="35" fillId="0" borderId="45" xfId="0" applyFont="1" applyBorder="1" applyAlignment="1">
      <alignment horizontal="left" vertical="center"/>
    </xf>
    <xf numFmtId="0" fontId="35" fillId="0" borderId="36" xfId="0" applyFont="1" applyBorder="1" applyAlignment="1">
      <alignment horizontal="left" vertical="center"/>
    </xf>
    <xf numFmtId="0" fontId="35" fillId="0" borderId="38" xfId="0" applyFont="1" applyBorder="1" applyAlignment="1">
      <alignment horizontal="left" vertical="center"/>
    </xf>
    <xf numFmtId="0" fontId="35" fillId="0" borderId="37" xfId="0" applyFont="1" applyBorder="1" applyAlignment="1">
      <alignment horizontal="left" vertical="center"/>
    </xf>
    <xf numFmtId="0" fontId="17" fillId="0" borderId="0" xfId="0" applyFont="1" applyAlignment="1">
      <alignment horizontal="center" vertical="center" textRotation="90"/>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171" fontId="27" fillId="0" borderId="5" xfId="0" applyNumberFormat="1" applyFont="1" applyBorder="1" applyAlignment="1">
      <alignment horizontal="center" vertical="center" wrapText="1"/>
    </xf>
    <xf numFmtId="171" fontId="27" fillId="0" borderId="59" xfId="0" applyNumberFormat="1" applyFont="1" applyBorder="1" applyAlignment="1">
      <alignment horizontal="center" vertical="center" wrapText="1"/>
    </xf>
    <xf numFmtId="0" fontId="17" fillId="0" borderId="0" xfId="0" applyFont="1" applyAlignment="1">
      <alignment horizontal="center" vertical="center" wrapText="1"/>
    </xf>
    <xf numFmtId="171" fontId="27" fillId="0" borderId="0" xfId="0" applyNumberFormat="1" applyFont="1" applyAlignment="1">
      <alignment horizontal="center" vertical="center" wrapText="1"/>
    </xf>
    <xf numFmtId="0" fontId="16" fillId="8" borderId="0" xfId="0" applyFont="1" applyFill="1" applyAlignment="1">
      <alignment horizontal="center" vertical="top" textRotation="90"/>
    </xf>
    <xf numFmtId="0" fontId="17" fillId="8" borderId="0" xfId="0" applyFont="1" applyFill="1" applyAlignment="1">
      <alignment horizontal="center" vertical="top" textRotation="90"/>
    </xf>
    <xf numFmtId="0" fontId="27" fillId="3" borderId="1" xfId="0" applyFont="1" applyFill="1" applyBorder="1" applyAlignment="1">
      <alignment horizontal="left" vertical="center"/>
    </xf>
    <xf numFmtId="0" fontId="16" fillId="0" borderId="21" xfId="0" applyFont="1" applyBorder="1" applyAlignment="1">
      <alignment vertical="center" wrapText="1"/>
    </xf>
    <xf numFmtId="0" fontId="16" fillId="0" borderId="23" xfId="0" applyFont="1" applyBorder="1" applyAlignment="1">
      <alignment vertical="center" wrapText="1"/>
    </xf>
    <xf numFmtId="0" fontId="16" fillId="0" borderId="41" xfId="0" applyFont="1" applyBorder="1" applyAlignment="1">
      <alignment vertical="center" wrapText="1"/>
    </xf>
    <xf numFmtId="0" fontId="16" fillId="0" borderId="42" xfId="0" applyFont="1" applyBorder="1" applyAlignment="1">
      <alignment vertical="center" wrapText="1"/>
    </xf>
    <xf numFmtId="0" fontId="16" fillId="0" borderId="1" xfId="0" applyFont="1" applyBorder="1" applyAlignment="1">
      <alignment horizontal="left" vertical="center"/>
    </xf>
    <xf numFmtId="0" fontId="27" fillId="3" borderId="4" xfId="0" applyFont="1" applyFill="1" applyBorder="1" applyAlignment="1">
      <alignment horizontal="left" vertical="center"/>
    </xf>
    <xf numFmtId="0" fontId="16" fillId="0" borderId="21" xfId="0" applyFont="1" applyBorder="1" applyAlignment="1">
      <alignment horizontal="left" vertical="center" wrapText="1"/>
    </xf>
    <xf numFmtId="0" fontId="28" fillId="5" borderId="4" xfId="0" applyFont="1" applyFill="1" applyBorder="1" applyAlignment="1">
      <alignment horizontal="center" vertical="center"/>
    </xf>
    <xf numFmtId="0" fontId="28" fillId="5" borderId="3" xfId="0" applyFont="1" applyFill="1" applyBorder="1" applyAlignment="1">
      <alignment horizontal="center" vertical="center"/>
    </xf>
    <xf numFmtId="0" fontId="29" fillId="0" borderId="0" xfId="0" applyFont="1" applyAlignment="1">
      <alignment horizontal="left"/>
    </xf>
    <xf numFmtId="0" fontId="30" fillId="0" borderId="0" xfId="0" applyFont="1" applyAlignment="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8E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showGridLines="0" tabSelected="1" zoomScaleNormal="100" workbookViewId="0">
      <selection activeCell="C13" sqref="C13:F13"/>
    </sheetView>
  </sheetViews>
  <sheetFormatPr baseColWidth="10" defaultRowHeight="12.75" x14ac:dyDescent="0.2"/>
  <cols>
    <col min="1" max="1" width="21.28515625" style="16" customWidth="1"/>
    <col min="2" max="2" width="3.7109375" style="16" customWidth="1"/>
    <col min="3" max="3" width="7.28515625" style="18" customWidth="1"/>
    <col min="4" max="4" width="6.42578125" style="18" customWidth="1"/>
    <col min="5" max="5" width="13.5703125" style="18" customWidth="1"/>
    <col min="6" max="6" width="79.5703125" style="16" customWidth="1"/>
    <col min="7" max="7" width="18.42578125" style="15" customWidth="1"/>
    <col min="8" max="16384" width="11.42578125" style="18"/>
  </cols>
  <sheetData>
    <row r="1" spans="1:9" s="11" customFormat="1" ht="20.25" customHeight="1" x14ac:dyDescent="0.2">
      <c r="A1" s="10"/>
      <c r="B1" s="10"/>
      <c r="C1" s="348" t="s">
        <v>148</v>
      </c>
      <c r="D1" s="348"/>
      <c r="E1" s="348"/>
      <c r="G1" s="12"/>
    </row>
    <row r="2" spans="1:9" s="21" customFormat="1" ht="18.75" x14ac:dyDescent="0.2">
      <c r="A2" s="24" t="s">
        <v>126</v>
      </c>
      <c r="B2" s="25"/>
      <c r="C2" s="349" t="s">
        <v>158</v>
      </c>
      <c r="D2" s="350"/>
      <c r="E2" s="350"/>
      <c r="F2" s="351"/>
    </row>
    <row r="3" spans="1:9" s="13" customFormat="1" ht="24.95" customHeight="1" x14ac:dyDescent="0.3">
      <c r="A3" s="27" t="s">
        <v>184</v>
      </c>
      <c r="B3" s="14"/>
      <c r="C3" s="13" t="s">
        <v>127</v>
      </c>
      <c r="F3" s="14"/>
    </row>
    <row r="4" spans="1:9" s="20" customFormat="1" ht="15" customHeight="1" x14ac:dyDescent="0.2">
      <c r="A4" s="318" t="s">
        <v>132</v>
      </c>
      <c r="B4" s="343" t="s">
        <v>104</v>
      </c>
      <c r="C4" s="355" t="s">
        <v>159</v>
      </c>
      <c r="D4" s="356"/>
      <c r="E4" s="356"/>
      <c r="F4" s="357"/>
    </row>
    <row r="5" spans="1:9" s="20" customFormat="1" ht="15" customHeight="1" x14ac:dyDescent="0.2">
      <c r="A5" s="319" t="s">
        <v>131</v>
      </c>
      <c r="B5" s="344"/>
      <c r="C5" s="352" t="s">
        <v>202</v>
      </c>
      <c r="D5" s="353"/>
      <c r="E5" s="353"/>
      <c r="F5" s="354"/>
    </row>
    <row r="6" spans="1:9" s="20" customFormat="1" ht="15" customHeight="1" x14ac:dyDescent="0.2">
      <c r="A6" s="319" t="s">
        <v>132</v>
      </c>
      <c r="B6" s="344"/>
      <c r="C6" s="352" t="s">
        <v>201</v>
      </c>
      <c r="D6" s="353"/>
      <c r="E6" s="353"/>
      <c r="F6" s="354"/>
    </row>
    <row r="7" spans="1:9" s="20" customFormat="1" ht="15" customHeight="1" x14ac:dyDescent="0.2">
      <c r="A7" s="320"/>
      <c r="B7" s="344"/>
      <c r="C7" s="358" t="s">
        <v>130</v>
      </c>
      <c r="D7" s="359"/>
      <c r="E7" s="359"/>
      <c r="F7" s="360"/>
    </row>
    <row r="8" spans="1:9" s="13" customFormat="1" ht="24.95" customHeight="1" x14ac:dyDescent="0.3">
      <c r="C8" s="13" t="s">
        <v>140</v>
      </c>
    </row>
    <row r="9" spans="1:9" s="17" customFormat="1" ht="15" customHeight="1" x14ac:dyDescent="0.3">
      <c r="A9" s="27" t="s">
        <v>184</v>
      </c>
      <c r="B9" s="16"/>
      <c r="C9" s="361" t="s">
        <v>74</v>
      </c>
      <c r="D9" s="361"/>
      <c r="E9" s="361"/>
      <c r="F9" s="361"/>
    </row>
    <row r="10" spans="1:9" s="20" customFormat="1" ht="15" customHeight="1" x14ac:dyDescent="0.2">
      <c r="A10" s="321" t="s">
        <v>135</v>
      </c>
      <c r="B10" s="343" t="s">
        <v>114</v>
      </c>
      <c r="C10" s="355" t="s">
        <v>75</v>
      </c>
      <c r="D10" s="356"/>
      <c r="E10" s="356"/>
      <c r="F10" s="357"/>
    </row>
    <row r="11" spans="1:9" s="20" customFormat="1" ht="15" customHeight="1" x14ac:dyDescent="0.2">
      <c r="A11" s="322"/>
      <c r="B11" s="344"/>
      <c r="C11" s="308"/>
      <c r="D11" s="369" t="s">
        <v>160</v>
      </c>
      <c r="E11" s="369"/>
      <c r="F11" s="370"/>
    </row>
    <row r="12" spans="1:9" s="20" customFormat="1" ht="24.95" customHeight="1" x14ac:dyDescent="0.2">
      <c r="A12" s="322"/>
      <c r="B12" s="344"/>
      <c r="C12" s="309"/>
      <c r="D12" s="371" t="s">
        <v>200</v>
      </c>
      <c r="E12" s="372"/>
      <c r="F12" s="373"/>
    </row>
    <row r="13" spans="1:9" s="20" customFormat="1" ht="15" customHeight="1" x14ac:dyDescent="0.2">
      <c r="A13" s="322"/>
      <c r="B13" s="343" t="s">
        <v>115</v>
      </c>
      <c r="C13" s="355" t="s">
        <v>155</v>
      </c>
      <c r="D13" s="356"/>
      <c r="E13" s="356"/>
      <c r="F13" s="357"/>
      <c r="G13" s="307" t="s">
        <v>149</v>
      </c>
      <c r="H13" s="307"/>
      <c r="I13" s="307"/>
    </row>
    <row r="14" spans="1:9" s="20" customFormat="1" ht="15" customHeight="1" x14ac:dyDescent="0.2">
      <c r="A14" s="323"/>
      <c r="B14" s="344"/>
      <c r="C14" s="309"/>
      <c r="D14" s="372" t="s">
        <v>139</v>
      </c>
      <c r="E14" s="372"/>
      <c r="F14" s="373"/>
    </row>
    <row r="15" spans="1:9" s="17" customFormat="1" ht="24.95" customHeight="1" x14ac:dyDescent="0.3">
      <c r="A15" s="26" t="s">
        <v>184</v>
      </c>
      <c r="B15" s="16"/>
      <c r="C15" s="361" t="s">
        <v>134</v>
      </c>
      <c r="D15" s="361"/>
      <c r="E15" s="361"/>
      <c r="F15" s="361"/>
    </row>
    <row r="16" spans="1:9" s="20" customFormat="1" ht="15" customHeight="1" x14ac:dyDescent="0.2">
      <c r="A16" s="321" t="s">
        <v>136</v>
      </c>
      <c r="B16" s="343" t="s">
        <v>106</v>
      </c>
      <c r="C16" s="383" t="s">
        <v>137</v>
      </c>
      <c r="D16" s="363"/>
      <c r="E16" s="363"/>
      <c r="F16" s="384"/>
    </row>
    <row r="17" spans="1:9" s="22" customFormat="1" ht="15" customHeight="1" x14ac:dyDescent="0.2">
      <c r="A17" s="323"/>
      <c r="B17" s="344"/>
      <c r="C17" s="358" t="s">
        <v>203</v>
      </c>
      <c r="D17" s="359"/>
      <c r="E17" s="359"/>
      <c r="F17" s="360"/>
      <c r="G17" s="307" t="s">
        <v>129</v>
      </c>
      <c r="H17" s="307"/>
      <c r="I17" s="307"/>
    </row>
    <row r="18" spans="1:9" ht="24.95" customHeight="1" x14ac:dyDescent="0.25">
      <c r="A18" s="26" t="s">
        <v>184</v>
      </c>
      <c r="B18" s="19"/>
      <c r="C18" s="361" t="s">
        <v>133</v>
      </c>
      <c r="D18" s="361"/>
      <c r="E18" s="361"/>
      <c r="F18" s="361"/>
      <c r="G18" s="18"/>
    </row>
    <row r="19" spans="1:9" s="20" customFormat="1" ht="15" customHeight="1" x14ac:dyDescent="0.2">
      <c r="A19" s="321"/>
      <c r="B19" s="343" t="s">
        <v>116</v>
      </c>
      <c r="C19" s="383" t="s">
        <v>150</v>
      </c>
      <c r="D19" s="363"/>
      <c r="E19" s="363"/>
      <c r="F19" s="384"/>
      <c r="G19" s="307" t="s">
        <v>129</v>
      </c>
      <c r="H19" s="307"/>
      <c r="I19" s="307"/>
    </row>
    <row r="20" spans="1:9" s="22" customFormat="1" ht="15" customHeight="1" x14ac:dyDescent="0.2">
      <c r="A20" s="323"/>
      <c r="B20" s="344"/>
      <c r="C20" s="358" t="s">
        <v>151</v>
      </c>
      <c r="D20" s="359"/>
      <c r="E20" s="359"/>
      <c r="F20" s="360"/>
      <c r="G20" s="20"/>
    </row>
    <row r="21" spans="1:9" s="13" customFormat="1" ht="24.95" customHeight="1" x14ac:dyDescent="0.3">
      <c r="A21" s="27" t="s">
        <v>185</v>
      </c>
      <c r="B21" s="14"/>
      <c r="C21" s="13" t="s">
        <v>125</v>
      </c>
      <c r="F21" s="14"/>
    </row>
    <row r="22" spans="1:9" s="22" customFormat="1" ht="15" customHeight="1" x14ac:dyDescent="0.2">
      <c r="A22" s="345" t="s">
        <v>162</v>
      </c>
      <c r="B22" s="310"/>
      <c r="C22" s="362" t="s">
        <v>153</v>
      </c>
      <c r="D22" s="363"/>
      <c r="E22" s="364"/>
      <c r="F22" s="365"/>
      <c r="G22" s="20"/>
    </row>
    <row r="23" spans="1:9" s="22" customFormat="1" ht="15" customHeight="1" x14ac:dyDescent="0.2">
      <c r="A23" s="346"/>
      <c r="B23" s="311"/>
      <c r="C23" s="380" t="s">
        <v>177</v>
      </c>
      <c r="D23" s="381"/>
      <c r="E23" s="381"/>
      <c r="F23" s="382"/>
      <c r="G23" s="20"/>
    </row>
    <row r="24" spans="1:9" s="22" customFormat="1" ht="15" customHeight="1" x14ac:dyDescent="0.2">
      <c r="A24" s="347"/>
      <c r="B24" s="312"/>
      <c r="C24" s="358" t="s">
        <v>154</v>
      </c>
      <c r="D24" s="359"/>
      <c r="E24" s="359"/>
      <c r="F24" s="360"/>
      <c r="G24" s="20"/>
    </row>
    <row r="25" spans="1:9" s="13" customFormat="1" ht="24.95" customHeight="1" x14ac:dyDescent="0.3">
      <c r="A25" s="26" t="s">
        <v>186</v>
      </c>
      <c r="C25" s="13" t="s">
        <v>117</v>
      </c>
    </row>
    <row r="26" spans="1:9" s="22" customFormat="1" ht="15" customHeight="1" x14ac:dyDescent="0.2">
      <c r="A26" s="313" t="s">
        <v>161</v>
      </c>
      <c r="B26" s="314"/>
      <c r="C26" s="374" t="s">
        <v>205</v>
      </c>
      <c r="D26" s="375"/>
      <c r="E26" s="375"/>
      <c r="F26" s="376"/>
      <c r="G26" s="20"/>
    </row>
    <row r="27" spans="1:9" ht="13.5" customHeight="1" x14ac:dyDescent="0.2">
      <c r="A27" s="315"/>
      <c r="B27" s="316"/>
      <c r="C27" s="377" t="s">
        <v>204</v>
      </c>
      <c r="D27" s="378"/>
      <c r="E27" s="378"/>
      <c r="F27" s="379"/>
    </row>
    <row r="28" spans="1:9" s="13" customFormat="1" ht="24.95" customHeight="1" x14ac:dyDescent="0.3">
      <c r="A28" s="26" t="s">
        <v>187</v>
      </c>
      <c r="C28" s="13" t="s">
        <v>118</v>
      </c>
    </row>
    <row r="29" spans="1:9" s="22" customFormat="1" ht="15" customHeight="1" x14ac:dyDescent="0.2">
      <c r="A29" s="23" t="s">
        <v>182</v>
      </c>
      <c r="B29" s="317"/>
      <c r="C29" s="366" t="s">
        <v>147</v>
      </c>
      <c r="D29" s="367"/>
      <c r="E29" s="367"/>
      <c r="F29" s="368"/>
      <c r="G29" s="20"/>
    </row>
  </sheetData>
  <sheetProtection algorithmName="SHA-512" hashValue="f30X4XE8CtHDhJ3QybY8g2T0GvbzsmyWVGKj+wYexHGTU+arpJAV0OYp/erKntArby0lU8wMJBn8itWXQNwehw==" saltValue="e1l9hN7JM4Ch5OTjBBFU5w==" spinCount="100000" sheet="1" objects="1" scenarios="1"/>
  <mergeCells count="30">
    <mergeCell ref="C29:F29"/>
    <mergeCell ref="D11:F11"/>
    <mergeCell ref="D12:F12"/>
    <mergeCell ref="C13:F13"/>
    <mergeCell ref="D14:F14"/>
    <mergeCell ref="C26:F26"/>
    <mergeCell ref="C27:F27"/>
    <mergeCell ref="C23:F23"/>
    <mergeCell ref="C24:F24"/>
    <mergeCell ref="C18:F18"/>
    <mergeCell ref="C15:F15"/>
    <mergeCell ref="C19:F19"/>
    <mergeCell ref="C20:F20"/>
    <mergeCell ref="C16:F16"/>
    <mergeCell ref="C17:F17"/>
    <mergeCell ref="B10:B12"/>
    <mergeCell ref="A22:A24"/>
    <mergeCell ref="C1:E1"/>
    <mergeCell ref="C2:F2"/>
    <mergeCell ref="C5:F5"/>
    <mergeCell ref="C4:F4"/>
    <mergeCell ref="C6:F6"/>
    <mergeCell ref="C7:F7"/>
    <mergeCell ref="B4:B7"/>
    <mergeCell ref="C9:F9"/>
    <mergeCell ref="C10:F10"/>
    <mergeCell ref="C22:F22"/>
    <mergeCell ref="B19:B20"/>
    <mergeCell ref="B13:B14"/>
    <mergeCell ref="B16:B1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zoomScaleNormal="100" workbookViewId="0">
      <selection activeCell="C35" sqref="C35"/>
    </sheetView>
  </sheetViews>
  <sheetFormatPr baseColWidth="10" defaultRowHeight="12.75" x14ac:dyDescent="0.2"/>
  <cols>
    <col min="1" max="1" width="23.42578125" style="20" customWidth="1"/>
    <col min="2" max="2" width="7" style="66" customWidth="1"/>
    <col min="3" max="15" width="6.7109375" style="94" customWidth="1"/>
    <col min="16" max="16" width="6.7109375" style="89" customWidth="1"/>
    <col min="17" max="17" width="6.7109375" style="87" customWidth="1"/>
    <col min="18" max="18" width="11.42578125" style="87"/>
    <col min="19" max="28" width="11.5703125" style="87" customWidth="1"/>
    <col min="29" max="16384" width="11.42578125" style="66"/>
  </cols>
  <sheetData>
    <row r="1" spans="1:28" s="61" customFormat="1" ht="90" customHeight="1" x14ac:dyDescent="0.2">
      <c r="A1" s="389" t="s">
        <v>193</v>
      </c>
      <c r="B1" s="390"/>
      <c r="C1" s="96" t="s">
        <v>198</v>
      </c>
      <c r="D1" s="97" t="s">
        <v>86</v>
      </c>
      <c r="E1" s="97" t="s">
        <v>76</v>
      </c>
      <c r="F1" s="97" t="s">
        <v>181</v>
      </c>
      <c r="G1" s="97" t="s">
        <v>77</v>
      </c>
      <c r="H1" s="97" t="s">
        <v>87</v>
      </c>
      <c r="I1" s="97" t="s">
        <v>78</v>
      </c>
      <c r="J1" s="97" t="s">
        <v>79</v>
      </c>
      <c r="K1" s="97" t="s">
        <v>80</v>
      </c>
      <c r="L1" s="98" t="s">
        <v>81</v>
      </c>
      <c r="M1" s="96" t="s">
        <v>194</v>
      </c>
      <c r="N1" s="97" t="s">
        <v>195</v>
      </c>
      <c r="O1" s="97" t="s">
        <v>196</v>
      </c>
      <c r="P1" s="98" t="s">
        <v>197</v>
      </c>
      <c r="Q1" s="286" t="s">
        <v>180</v>
      </c>
    </row>
    <row r="2" spans="1:28" ht="24" customHeight="1" x14ac:dyDescent="0.2">
      <c r="A2" s="394" t="s">
        <v>88</v>
      </c>
      <c r="B2" s="395"/>
      <c r="C2" s="276" t="str">
        <f>IF(OR(ISERROR(C18)=TRUE,C18="",ISERROR($B$19)=TRUE,$B$19=""),"",ROUND((SUM(C17*12/C18)/$B$19),2))</f>
        <v/>
      </c>
      <c r="D2" s="277" t="str">
        <f t="shared" ref="D2:P2" si="0">IF(OR(ISERROR(D18)=TRUE,D18="",ISERROR($B$19)=TRUE,$B$19=""),"",ROUND((SUM(D17*12/D18)/$B$19),2))</f>
        <v/>
      </c>
      <c r="E2" s="277" t="str">
        <f t="shared" si="0"/>
        <v/>
      </c>
      <c r="F2" s="277" t="str">
        <f t="shared" si="0"/>
        <v/>
      </c>
      <c r="G2" s="277" t="str">
        <f t="shared" si="0"/>
        <v/>
      </c>
      <c r="H2" s="277" t="str">
        <f t="shared" si="0"/>
        <v/>
      </c>
      <c r="I2" s="277" t="str">
        <f t="shared" si="0"/>
        <v/>
      </c>
      <c r="J2" s="277" t="str">
        <f t="shared" si="0"/>
        <v/>
      </c>
      <c r="K2" s="277" t="str">
        <f t="shared" si="0"/>
        <v/>
      </c>
      <c r="L2" s="278" t="str">
        <f t="shared" si="0"/>
        <v/>
      </c>
      <c r="M2" s="276" t="str">
        <f t="shared" si="0"/>
        <v/>
      </c>
      <c r="N2" s="277" t="str">
        <f t="shared" si="0"/>
        <v/>
      </c>
      <c r="O2" s="277" t="str">
        <f t="shared" si="0"/>
        <v/>
      </c>
      <c r="P2" s="278" t="str">
        <f t="shared" si="0"/>
        <v/>
      </c>
      <c r="Q2" s="279" t="str">
        <f>IF(SUM(C18:P18)=0,"",SUM(C18:P18))</f>
        <v/>
      </c>
      <c r="R2" s="83"/>
      <c r="S2" s="83"/>
      <c r="T2" s="83"/>
      <c r="U2" s="83"/>
      <c r="V2" s="83"/>
      <c r="W2" s="83"/>
      <c r="X2" s="83"/>
      <c r="Y2" s="83"/>
      <c r="Z2" s="83"/>
      <c r="AA2" s="83"/>
      <c r="AB2" s="83"/>
    </row>
    <row r="3" spans="1:28" ht="24" customHeight="1" x14ac:dyDescent="0.2">
      <c r="A3" s="280"/>
      <c r="B3" s="280"/>
      <c r="C3" s="281"/>
      <c r="D3" s="282"/>
      <c r="E3" s="282"/>
      <c r="F3" s="282"/>
      <c r="G3" s="282"/>
      <c r="H3" s="282"/>
      <c r="I3" s="282"/>
      <c r="J3" s="282"/>
      <c r="K3" s="282"/>
      <c r="L3" s="282"/>
      <c r="M3" s="282"/>
      <c r="N3" s="282"/>
      <c r="O3" s="282"/>
      <c r="P3" s="282"/>
      <c r="Q3" s="83"/>
      <c r="R3" s="83"/>
      <c r="S3" s="83"/>
      <c r="T3" s="83"/>
      <c r="U3" s="83"/>
      <c r="V3" s="83"/>
      <c r="W3" s="83"/>
      <c r="X3" s="83"/>
      <c r="Y3" s="83"/>
      <c r="Z3" s="83"/>
      <c r="AA3" s="83"/>
      <c r="AB3" s="83"/>
    </row>
    <row r="4" spans="1:28" ht="24" customHeight="1" x14ac:dyDescent="0.2">
      <c r="A4" s="280"/>
      <c r="B4" s="280"/>
      <c r="C4" s="281"/>
      <c r="D4" s="282"/>
      <c r="E4" s="282"/>
      <c r="F4" s="282"/>
      <c r="G4" s="282"/>
      <c r="H4" s="282"/>
      <c r="I4" s="282"/>
      <c r="J4" s="282"/>
      <c r="K4" s="282"/>
      <c r="L4" s="282"/>
      <c r="M4" s="282"/>
      <c r="N4" s="282"/>
      <c r="O4" s="282"/>
      <c r="P4" s="282"/>
      <c r="Q4" s="83"/>
      <c r="R4" s="83"/>
      <c r="S4" s="83"/>
      <c r="T4" s="83"/>
      <c r="U4" s="83"/>
      <c r="V4" s="83"/>
      <c r="W4" s="83"/>
      <c r="X4" s="83"/>
      <c r="Y4" s="83"/>
      <c r="Z4" s="83"/>
      <c r="AA4" s="83"/>
      <c r="AB4" s="83"/>
    </row>
    <row r="5" spans="1:28" ht="24" customHeight="1" x14ac:dyDescent="0.2">
      <c r="A5" s="391" t="s">
        <v>152</v>
      </c>
      <c r="B5" s="392"/>
      <c r="C5" s="392"/>
      <c r="D5" s="392"/>
      <c r="E5" s="392"/>
      <c r="F5" s="392"/>
      <c r="G5" s="392"/>
      <c r="H5" s="392"/>
      <c r="I5" s="392"/>
      <c r="J5" s="392"/>
      <c r="K5" s="392"/>
      <c r="L5" s="392"/>
      <c r="M5" s="392"/>
      <c r="N5" s="392"/>
      <c r="O5" s="392"/>
      <c r="P5" s="393"/>
      <c r="Q5" s="83"/>
      <c r="R5" s="83"/>
      <c r="S5" s="83"/>
      <c r="T5" s="83"/>
      <c r="U5" s="83"/>
      <c r="V5" s="83"/>
      <c r="W5" s="83"/>
      <c r="X5" s="83"/>
      <c r="Y5" s="83"/>
      <c r="Z5" s="83"/>
      <c r="AA5" s="83"/>
      <c r="AB5" s="83"/>
    </row>
    <row r="6" spans="1:28" ht="12.95" customHeight="1" x14ac:dyDescent="0.2">
      <c r="A6" s="287"/>
      <c r="B6" s="280"/>
      <c r="C6" s="281"/>
      <c r="D6" s="282"/>
      <c r="E6" s="282"/>
      <c r="F6" s="282"/>
      <c r="G6" s="282"/>
      <c r="H6" s="282"/>
      <c r="I6" s="282"/>
      <c r="J6" s="282"/>
      <c r="K6" s="282"/>
      <c r="L6" s="282"/>
      <c r="M6" s="282"/>
      <c r="N6" s="282"/>
      <c r="O6" s="282"/>
      <c r="P6" s="288"/>
      <c r="Q6" s="83"/>
      <c r="R6" s="83"/>
      <c r="S6" s="83"/>
      <c r="T6" s="83"/>
      <c r="U6" s="83"/>
      <c r="V6" s="83"/>
      <c r="W6" s="83"/>
      <c r="X6" s="83"/>
      <c r="Y6" s="83"/>
      <c r="Z6" s="83"/>
      <c r="AA6" s="83"/>
      <c r="AB6" s="83"/>
    </row>
    <row r="7" spans="1:28" ht="24" customHeight="1" x14ac:dyDescent="0.2">
      <c r="A7" s="398" t="s">
        <v>82</v>
      </c>
      <c r="B7" s="399"/>
      <c r="C7" s="290"/>
      <c r="D7" s="291"/>
      <c r="E7" s="291"/>
      <c r="F7" s="291"/>
      <c r="G7" s="291"/>
      <c r="H7" s="291"/>
      <c r="I7" s="291"/>
      <c r="J7" s="291"/>
      <c r="K7" s="291"/>
      <c r="L7" s="292"/>
      <c r="M7" s="290"/>
      <c r="N7" s="291"/>
      <c r="O7" s="291"/>
      <c r="P7" s="292"/>
      <c r="Q7" s="83"/>
      <c r="R7" s="83"/>
      <c r="S7" s="83"/>
      <c r="T7" s="83"/>
      <c r="U7" s="83"/>
      <c r="V7" s="83"/>
      <c r="W7" s="83"/>
      <c r="X7" s="83"/>
      <c r="Y7" s="83"/>
      <c r="Z7" s="83"/>
      <c r="AA7" s="83"/>
      <c r="AB7" s="83"/>
    </row>
    <row r="8" spans="1:28" ht="24" customHeight="1" x14ac:dyDescent="0.2">
      <c r="A8" s="387" t="s">
        <v>82</v>
      </c>
      <c r="B8" s="388"/>
      <c r="C8" s="293"/>
      <c r="D8" s="294"/>
      <c r="E8" s="294"/>
      <c r="F8" s="294"/>
      <c r="G8" s="294"/>
      <c r="H8" s="294"/>
      <c r="I8" s="294"/>
      <c r="J8" s="294"/>
      <c r="K8" s="294"/>
      <c r="L8" s="295"/>
      <c r="M8" s="293"/>
      <c r="N8" s="294"/>
      <c r="O8" s="294"/>
      <c r="P8" s="295"/>
      <c r="Q8" s="83"/>
      <c r="R8" s="83"/>
      <c r="S8" s="83"/>
      <c r="T8" s="83"/>
      <c r="U8" s="83"/>
      <c r="V8" s="83"/>
      <c r="W8" s="83"/>
      <c r="X8" s="83"/>
      <c r="Y8" s="83"/>
      <c r="Z8" s="83"/>
      <c r="AA8" s="83"/>
      <c r="AB8" s="83"/>
    </row>
    <row r="9" spans="1:28" ht="24" customHeight="1" x14ac:dyDescent="0.2">
      <c r="A9" s="387" t="s">
        <v>82</v>
      </c>
      <c r="B9" s="388"/>
      <c r="C9" s="293"/>
      <c r="D9" s="294"/>
      <c r="E9" s="294"/>
      <c r="F9" s="294"/>
      <c r="G9" s="294"/>
      <c r="H9" s="294"/>
      <c r="I9" s="294"/>
      <c r="J9" s="294"/>
      <c r="K9" s="294"/>
      <c r="L9" s="295"/>
      <c r="M9" s="293"/>
      <c r="N9" s="294"/>
      <c r="O9" s="294"/>
      <c r="P9" s="295"/>
      <c r="Q9" s="83"/>
      <c r="R9" s="83"/>
      <c r="S9" s="83"/>
      <c r="T9" s="83"/>
      <c r="U9" s="83"/>
      <c r="V9" s="83"/>
      <c r="W9" s="83"/>
      <c r="X9" s="83"/>
      <c r="Y9" s="83"/>
      <c r="Z9" s="83"/>
      <c r="AA9" s="83"/>
      <c r="AB9" s="83"/>
    </row>
    <row r="10" spans="1:28" s="284" customFormat="1" ht="24" customHeight="1" x14ac:dyDescent="0.2">
      <c r="A10" s="387" t="s">
        <v>82</v>
      </c>
      <c r="B10" s="388"/>
      <c r="C10" s="293"/>
      <c r="D10" s="294"/>
      <c r="E10" s="294"/>
      <c r="F10" s="294"/>
      <c r="G10" s="294"/>
      <c r="H10" s="294"/>
      <c r="I10" s="294"/>
      <c r="J10" s="294"/>
      <c r="K10" s="294"/>
      <c r="L10" s="295"/>
      <c r="M10" s="293"/>
      <c r="N10" s="294"/>
      <c r="O10" s="294"/>
      <c r="P10" s="295"/>
      <c r="Q10" s="283"/>
      <c r="R10" s="283"/>
      <c r="S10" s="283"/>
      <c r="T10" s="283"/>
      <c r="U10" s="283"/>
      <c r="V10" s="283"/>
      <c r="W10" s="283"/>
      <c r="X10" s="283"/>
      <c r="Y10" s="283"/>
      <c r="Z10" s="283"/>
      <c r="AA10" s="283"/>
      <c r="AB10" s="283"/>
    </row>
    <row r="11" spans="1:28" ht="24" customHeight="1" x14ac:dyDescent="0.2">
      <c r="A11" s="387" t="s">
        <v>82</v>
      </c>
      <c r="B11" s="388"/>
      <c r="C11" s="293"/>
      <c r="D11" s="294"/>
      <c r="E11" s="294"/>
      <c r="F11" s="294"/>
      <c r="G11" s="294"/>
      <c r="H11" s="294"/>
      <c r="I11" s="294"/>
      <c r="J11" s="294"/>
      <c r="K11" s="294"/>
      <c r="L11" s="295"/>
      <c r="M11" s="293"/>
      <c r="N11" s="294"/>
      <c r="O11" s="294"/>
      <c r="P11" s="295"/>
      <c r="Q11" s="83"/>
      <c r="R11" s="83"/>
      <c r="S11" s="83"/>
      <c r="T11" s="83"/>
      <c r="U11" s="83"/>
      <c r="V11" s="83"/>
      <c r="W11" s="83"/>
      <c r="X11" s="83"/>
      <c r="Y11" s="83"/>
      <c r="Z11" s="83"/>
      <c r="AA11" s="83"/>
      <c r="AB11" s="83"/>
    </row>
    <row r="12" spans="1:28" ht="24" customHeight="1" x14ac:dyDescent="0.2">
      <c r="A12" s="387" t="s">
        <v>82</v>
      </c>
      <c r="B12" s="388"/>
      <c r="C12" s="293"/>
      <c r="D12" s="294"/>
      <c r="E12" s="294"/>
      <c r="F12" s="294"/>
      <c r="G12" s="294"/>
      <c r="H12" s="294"/>
      <c r="I12" s="294"/>
      <c r="J12" s="294"/>
      <c r="K12" s="294"/>
      <c r="L12" s="295"/>
      <c r="M12" s="293"/>
      <c r="N12" s="294"/>
      <c r="O12" s="294"/>
      <c r="P12" s="295"/>
      <c r="Q12" s="83"/>
      <c r="R12" s="83"/>
      <c r="S12" s="83"/>
      <c r="T12" s="83"/>
      <c r="U12" s="83"/>
      <c r="V12" s="83"/>
      <c r="W12" s="83"/>
      <c r="X12" s="83"/>
      <c r="Y12" s="83"/>
      <c r="Z12" s="83"/>
      <c r="AA12" s="83"/>
      <c r="AB12" s="83"/>
    </row>
    <row r="13" spans="1:28" ht="24" customHeight="1" x14ac:dyDescent="0.2">
      <c r="A13" s="387" t="s">
        <v>82</v>
      </c>
      <c r="B13" s="388"/>
      <c r="C13" s="293"/>
      <c r="D13" s="294"/>
      <c r="E13" s="294"/>
      <c r="F13" s="294"/>
      <c r="G13" s="294"/>
      <c r="H13" s="294"/>
      <c r="I13" s="294"/>
      <c r="J13" s="294"/>
      <c r="K13" s="294"/>
      <c r="L13" s="295"/>
      <c r="M13" s="293"/>
      <c r="N13" s="294"/>
      <c r="O13" s="294"/>
      <c r="P13" s="295"/>
      <c r="Q13" s="83"/>
      <c r="R13" s="83"/>
      <c r="S13" s="83"/>
      <c r="T13" s="83"/>
      <c r="U13" s="83"/>
      <c r="V13" s="83"/>
      <c r="W13" s="83"/>
      <c r="X13" s="83"/>
      <c r="Y13" s="83"/>
      <c r="Z13" s="83"/>
      <c r="AA13" s="83"/>
      <c r="AB13" s="83"/>
    </row>
    <row r="14" spans="1:28" ht="24" customHeight="1" x14ac:dyDescent="0.2">
      <c r="A14" s="387" t="s">
        <v>82</v>
      </c>
      <c r="B14" s="388"/>
      <c r="C14" s="293"/>
      <c r="D14" s="294"/>
      <c r="E14" s="294"/>
      <c r="F14" s="294"/>
      <c r="G14" s="294"/>
      <c r="H14" s="294"/>
      <c r="I14" s="294"/>
      <c r="J14" s="294"/>
      <c r="K14" s="294"/>
      <c r="L14" s="295"/>
      <c r="M14" s="293"/>
      <c r="N14" s="294"/>
      <c r="O14" s="294"/>
      <c r="P14" s="295"/>
      <c r="Q14" s="83"/>
      <c r="R14" s="83"/>
      <c r="S14" s="83"/>
      <c r="T14" s="83"/>
      <c r="U14" s="83"/>
      <c r="V14" s="83"/>
      <c r="W14" s="83"/>
      <c r="X14" s="83"/>
      <c r="Y14" s="83"/>
      <c r="Z14" s="83"/>
      <c r="AA14" s="83"/>
      <c r="AB14" s="83"/>
    </row>
    <row r="15" spans="1:28" ht="24" customHeight="1" x14ac:dyDescent="0.2">
      <c r="A15" s="387" t="s">
        <v>82</v>
      </c>
      <c r="B15" s="388"/>
      <c r="C15" s="293"/>
      <c r="D15" s="294"/>
      <c r="E15" s="294"/>
      <c r="F15" s="294"/>
      <c r="G15" s="294"/>
      <c r="H15" s="294"/>
      <c r="I15" s="294"/>
      <c r="J15" s="294"/>
      <c r="K15" s="294"/>
      <c r="L15" s="295"/>
      <c r="M15" s="293"/>
      <c r="N15" s="294"/>
      <c r="O15" s="294"/>
      <c r="P15" s="295"/>
      <c r="Q15" s="83"/>
      <c r="R15" s="83"/>
      <c r="S15" s="83"/>
      <c r="T15" s="83"/>
      <c r="U15" s="83"/>
      <c r="V15" s="83"/>
      <c r="W15" s="83"/>
      <c r="X15" s="83"/>
      <c r="Y15" s="83"/>
      <c r="Z15" s="83"/>
      <c r="AA15" s="83"/>
      <c r="AB15" s="83"/>
    </row>
    <row r="16" spans="1:28" ht="24" customHeight="1" x14ac:dyDescent="0.2">
      <c r="A16" s="400" t="s">
        <v>82</v>
      </c>
      <c r="B16" s="401"/>
      <c r="C16" s="296"/>
      <c r="D16" s="297"/>
      <c r="E16" s="297"/>
      <c r="F16" s="297"/>
      <c r="G16" s="297"/>
      <c r="H16" s="297"/>
      <c r="I16" s="297"/>
      <c r="J16" s="297"/>
      <c r="K16" s="297"/>
      <c r="L16" s="298"/>
      <c r="M16" s="296"/>
      <c r="N16" s="297"/>
      <c r="O16" s="297"/>
      <c r="P16" s="298"/>
      <c r="Q16" s="83"/>
      <c r="R16" s="83"/>
      <c r="S16" s="83"/>
      <c r="T16" s="83"/>
      <c r="U16" s="83"/>
      <c r="V16" s="83"/>
      <c r="W16" s="83"/>
      <c r="X16" s="83"/>
      <c r="Y16" s="83"/>
      <c r="Z16" s="83"/>
      <c r="AA16" s="83"/>
      <c r="AB16" s="83"/>
    </row>
    <row r="17" spans="1:16" ht="24" customHeight="1" x14ac:dyDescent="0.2">
      <c r="A17" s="396" t="s">
        <v>83</v>
      </c>
      <c r="B17" s="397"/>
      <c r="C17" s="299" t="str">
        <f t="shared" ref="C17:P17" si="1">IF(SUM(C7:C16)=0,"",SUM(C7:C16))</f>
        <v/>
      </c>
      <c r="D17" s="300" t="str">
        <f t="shared" si="1"/>
        <v/>
      </c>
      <c r="E17" s="300" t="str">
        <f t="shared" si="1"/>
        <v/>
      </c>
      <c r="F17" s="300" t="str">
        <f t="shared" si="1"/>
        <v/>
      </c>
      <c r="G17" s="300" t="str">
        <f t="shared" si="1"/>
        <v/>
      </c>
      <c r="H17" s="300" t="str">
        <f t="shared" si="1"/>
        <v/>
      </c>
      <c r="I17" s="300" t="str">
        <f t="shared" si="1"/>
        <v/>
      </c>
      <c r="J17" s="300" t="str">
        <f t="shared" si="1"/>
        <v/>
      </c>
      <c r="K17" s="300" t="str">
        <f t="shared" si="1"/>
        <v/>
      </c>
      <c r="L17" s="301" t="str">
        <f t="shared" si="1"/>
        <v/>
      </c>
      <c r="M17" s="299" t="str">
        <f t="shared" si="1"/>
        <v/>
      </c>
      <c r="N17" s="300" t="str">
        <f t="shared" si="1"/>
        <v/>
      </c>
      <c r="O17" s="300" t="str">
        <f t="shared" si="1"/>
        <v/>
      </c>
      <c r="P17" s="301" t="str">
        <f t="shared" si="1"/>
        <v/>
      </c>
    </row>
    <row r="18" spans="1:16" ht="24" customHeight="1" x14ac:dyDescent="0.2">
      <c r="A18" s="385" t="s">
        <v>84</v>
      </c>
      <c r="B18" s="386"/>
      <c r="C18" s="302" t="str">
        <f t="shared" ref="C18:P18" si="2">IF(COUNT(C7:C16)=0,"",COUNT(C7:C16))</f>
        <v/>
      </c>
      <c r="D18" s="303" t="str">
        <f t="shared" si="2"/>
        <v/>
      </c>
      <c r="E18" s="303" t="str">
        <f t="shared" si="2"/>
        <v/>
      </c>
      <c r="F18" s="303" t="str">
        <f t="shared" si="2"/>
        <v/>
      </c>
      <c r="G18" s="303" t="str">
        <f t="shared" si="2"/>
        <v/>
      </c>
      <c r="H18" s="303" t="str">
        <f t="shared" si="2"/>
        <v/>
      </c>
      <c r="I18" s="303" t="str">
        <f t="shared" si="2"/>
        <v/>
      </c>
      <c r="J18" s="303" t="str">
        <f t="shared" si="2"/>
        <v/>
      </c>
      <c r="K18" s="303" t="str">
        <f t="shared" si="2"/>
        <v/>
      </c>
      <c r="L18" s="304" t="str">
        <f t="shared" si="2"/>
        <v/>
      </c>
      <c r="M18" s="302" t="str">
        <f t="shared" si="2"/>
        <v/>
      </c>
      <c r="N18" s="303" t="str">
        <f t="shared" si="2"/>
        <v/>
      </c>
      <c r="O18" s="303" t="str">
        <f t="shared" si="2"/>
        <v/>
      </c>
      <c r="P18" s="304" t="str">
        <f t="shared" si="2"/>
        <v/>
      </c>
    </row>
    <row r="19" spans="1:16" ht="24" customHeight="1" x14ac:dyDescent="0.2">
      <c r="A19" s="217" t="s">
        <v>85</v>
      </c>
      <c r="B19" s="289">
        <v>2080</v>
      </c>
      <c r="C19" s="285"/>
      <c r="D19" s="285"/>
      <c r="E19" s="285"/>
      <c r="F19" s="285"/>
      <c r="G19" s="285"/>
      <c r="H19" s="285"/>
      <c r="I19" s="285"/>
      <c r="J19" s="285"/>
      <c r="K19" s="285"/>
      <c r="L19" s="285"/>
      <c r="M19" s="285"/>
      <c r="N19" s="285"/>
      <c r="O19" s="285"/>
      <c r="P19" s="285"/>
    </row>
  </sheetData>
  <sheetProtection password="C606" sheet="1" objects="1" scenarios="1" insertRows="0"/>
  <mergeCells count="15">
    <mergeCell ref="A1:B1"/>
    <mergeCell ref="A5:P5"/>
    <mergeCell ref="A2:B2"/>
    <mergeCell ref="A17:B17"/>
    <mergeCell ref="A7:B7"/>
    <mergeCell ref="A16:B16"/>
    <mergeCell ref="A8:B8"/>
    <mergeCell ref="A9:B9"/>
    <mergeCell ref="A10:B10"/>
    <mergeCell ref="A11:B11"/>
    <mergeCell ref="A18:B18"/>
    <mergeCell ref="A12:B12"/>
    <mergeCell ref="A13:B13"/>
    <mergeCell ref="A14:B14"/>
    <mergeCell ref="A15:B15"/>
  </mergeCells>
  <phoneticPr fontId="4" type="noConversion"/>
  <dataValidations count="1">
    <dataValidation type="whole" operator="greaterThan" allowBlank="1" showInputMessage="1" showErrorMessage="1" errorTitle="Salario mensile" error="I salari sono da inserire arrotondati a franchi interi" sqref="C7:P16" xr:uid="{00000000-0002-0000-0100-000000000000}">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zoomScaleNormal="100" workbookViewId="0">
      <selection activeCell="E6" sqref="E6"/>
    </sheetView>
  </sheetViews>
  <sheetFormatPr baseColWidth="10" defaultRowHeight="12.75" x14ac:dyDescent="0.2"/>
  <cols>
    <col min="1" max="1" width="10.7109375" style="70" customWidth="1"/>
    <col min="2" max="2" width="18.7109375" style="70" customWidth="1"/>
    <col min="3" max="3" width="7.7109375" style="70" customWidth="1"/>
    <col min="4" max="4" width="18.7109375" style="91" customWidth="1"/>
    <col min="5" max="5" width="7.7109375" style="91" customWidth="1"/>
    <col min="6" max="7" width="15.7109375" style="91" customWidth="1"/>
    <col min="8" max="16384" width="11.42578125" style="70"/>
  </cols>
  <sheetData>
    <row r="1" spans="1:8" ht="50.1" customHeight="1" x14ac:dyDescent="0.2">
      <c r="A1" s="402" t="s">
        <v>117</v>
      </c>
      <c r="B1" s="403"/>
      <c r="C1" s="403"/>
      <c r="D1" s="403"/>
      <c r="E1" s="267" t="s">
        <v>174</v>
      </c>
      <c r="F1" s="305" t="s">
        <v>210</v>
      </c>
      <c r="G1" s="305" t="s">
        <v>211</v>
      </c>
    </row>
    <row r="2" spans="1:8" ht="24" customHeight="1" x14ac:dyDescent="0.2">
      <c r="A2" s="383" t="s">
        <v>89</v>
      </c>
      <c r="B2" s="407"/>
      <c r="C2" s="407"/>
      <c r="D2" s="407"/>
      <c r="E2" s="408"/>
      <c r="F2" s="273">
        <v>1</v>
      </c>
      <c r="G2" s="273">
        <v>1</v>
      </c>
    </row>
    <row r="3" spans="1:8" ht="24" customHeight="1" x14ac:dyDescent="0.2">
      <c r="A3" s="380" t="s">
        <v>90</v>
      </c>
      <c r="B3" s="369"/>
      <c r="C3" s="369"/>
      <c r="D3" s="369"/>
      <c r="E3" s="271"/>
      <c r="F3" s="274"/>
      <c r="G3" s="274">
        <f>G2*$E$3</f>
        <v>0</v>
      </c>
    </row>
    <row r="4" spans="1:8" ht="24" customHeight="1" x14ac:dyDescent="0.2">
      <c r="A4" s="358" t="s">
        <v>192</v>
      </c>
      <c r="B4" s="372"/>
      <c r="C4" s="372"/>
      <c r="D4" s="372"/>
      <c r="E4" s="272"/>
      <c r="F4" s="275">
        <f>F2*E4</f>
        <v>0</v>
      </c>
      <c r="G4" s="275"/>
    </row>
    <row r="5" spans="1:8" ht="24" customHeight="1" x14ac:dyDescent="0.2">
      <c r="A5" s="404" t="s">
        <v>163</v>
      </c>
      <c r="B5" s="405"/>
      <c r="C5" s="405"/>
      <c r="D5" s="405"/>
      <c r="E5" s="406"/>
      <c r="F5" s="270">
        <f>SUM(F2:F4)</f>
        <v>1</v>
      </c>
      <c r="G5" s="270">
        <f>SUM(G2:G4)</f>
        <v>1</v>
      </c>
    </row>
    <row r="6" spans="1:8" ht="24" customHeight="1" x14ac:dyDescent="0.2">
      <c r="A6" s="415" t="s">
        <v>164</v>
      </c>
      <c r="B6" s="416"/>
      <c r="C6" s="416"/>
      <c r="D6" s="416"/>
      <c r="E6" s="268"/>
      <c r="F6" s="240">
        <f>F5*$E$6</f>
        <v>0</v>
      </c>
      <c r="G6" s="240">
        <f>G5*$E$6</f>
        <v>0</v>
      </c>
    </row>
    <row r="7" spans="1:8" ht="24" customHeight="1" x14ac:dyDescent="0.2">
      <c r="A7" s="404" t="s">
        <v>165</v>
      </c>
      <c r="B7" s="405"/>
      <c r="C7" s="405"/>
      <c r="D7" s="405"/>
      <c r="E7" s="406"/>
      <c r="F7" s="270">
        <f>SUM(F5:F6)</f>
        <v>1</v>
      </c>
      <c r="G7" s="270">
        <f>SUM(G5:G6)</f>
        <v>1</v>
      </c>
    </row>
    <row r="8" spans="1:8" ht="24" customHeight="1" x14ac:dyDescent="0.2">
      <c r="A8" s="415" t="s">
        <v>166</v>
      </c>
      <c r="B8" s="417"/>
      <c r="C8" s="417"/>
      <c r="D8" s="417"/>
      <c r="E8" s="268"/>
      <c r="F8" s="240">
        <f>F7*$E$8</f>
        <v>0</v>
      </c>
      <c r="G8" s="240">
        <f>G7*$E$8</f>
        <v>0</v>
      </c>
    </row>
    <row r="9" spans="1:8" ht="24" customHeight="1" x14ac:dyDescent="0.2">
      <c r="A9" s="404" t="s">
        <v>91</v>
      </c>
      <c r="B9" s="405"/>
      <c r="C9" s="405"/>
      <c r="D9" s="405"/>
      <c r="E9" s="406"/>
      <c r="F9" s="240">
        <f>SUM(F7:F8)</f>
        <v>1</v>
      </c>
      <c r="G9" s="240">
        <f>SUM(G7:G8)</f>
        <v>1</v>
      </c>
    </row>
    <row r="10" spans="1:8" s="65" customFormat="1" ht="26.25" x14ac:dyDescent="0.2">
      <c r="A10" s="241"/>
      <c r="B10" s="241"/>
      <c r="C10" s="412" t="s">
        <v>92</v>
      </c>
      <c r="D10" s="413"/>
      <c r="E10" s="414"/>
      <c r="F10" s="269">
        <f>SUM(F9)</f>
        <v>1</v>
      </c>
      <c r="G10" s="269">
        <f>SUM(G9)</f>
        <v>1</v>
      </c>
      <c r="H10" s="242"/>
    </row>
    <row r="11" spans="1:8" s="87" customFormat="1" ht="11.25" customHeight="1" x14ac:dyDescent="0.4">
      <c r="A11" s="243"/>
      <c r="B11" s="86"/>
      <c r="C11" s="89"/>
      <c r="F11" s="244"/>
      <c r="G11" s="244"/>
    </row>
    <row r="12" spans="1:8" s="87" customFormat="1" ht="9" customHeight="1" x14ac:dyDescent="0.4">
      <c r="A12" s="243"/>
      <c r="B12" s="86"/>
      <c r="C12" s="88"/>
      <c r="F12" s="244"/>
      <c r="G12" s="244"/>
    </row>
    <row r="13" spans="1:8" ht="24" customHeight="1" thickBot="1" x14ac:dyDescent="0.25">
      <c r="A13" s="245"/>
      <c r="B13" s="342" t="s">
        <v>206</v>
      </c>
      <c r="C13" s="246"/>
      <c r="D13" s="341" t="s">
        <v>207</v>
      </c>
      <c r="E13" s="247">
        <f>-C13+1</f>
        <v>1</v>
      </c>
      <c r="F13" s="248">
        <f>F10*C13</f>
        <v>0</v>
      </c>
      <c r="G13" s="249">
        <f>G10*E13</f>
        <v>1</v>
      </c>
    </row>
    <row r="14" spans="1:8" s="241" customFormat="1" ht="27" thickBot="1" x14ac:dyDescent="0.25">
      <c r="B14" s="409" t="s">
        <v>208</v>
      </c>
      <c r="C14" s="418"/>
      <c r="D14" s="418"/>
      <c r="E14" s="418"/>
      <c r="F14" s="419"/>
      <c r="G14" s="250">
        <f>SUM(F13:G13)</f>
        <v>1</v>
      </c>
      <c r="H14" s="242"/>
    </row>
    <row r="15" spans="1:8" s="87" customFormat="1" ht="11.25" customHeight="1" x14ac:dyDescent="0.4">
      <c r="A15" s="243"/>
      <c r="B15" s="86"/>
      <c r="C15" s="88"/>
      <c r="F15" s="244"/>
      <c r="G15" s="244"/>
    </row>
    <row r="16" spans="1:8" ht="24" customHeight="1" thickBot="1" x14ac:dyDescent="0.25">
      <c r="A16" s="245"/>
      <c r="B16" s="341" t="s">
        <v>207</v>
      </c>
      <c r="C16" s="246"/>
      <c r="D16" s="342" t="s">
        <v>206</v>
      </c>
      <c r="E16" s="247">
        <f>-C16+1</f>
        <v>1</v>
      </c>
      <c r="F16" s="248">
        <f>F10*E16</f>
        <v>1</v>
      </c>
      <c r="G16" s="249">
        <f>G10*C16</f>
        <v>0</v>
      </c>
    </row>
    <row r="17" spans="1:9" s="241" customFormat="1" ht="27" thickBot="1" x14ac:dyDescent="0.25">
      <c r="B17" s="409" t="s">
        <v>209</v>
      </c>
      <c r="C17" s="410"/>
      <c r="D17" s="410"/>
      <c r="E17" s="410"/>
      <c r="F17" s="411"/>
      <c r="G17" s="250">
        <f>SUM(F16:G16)</f>
        <v>1</v>
      </c>
      <c r="H17" s="242"/>
    </row>
    <row r="18" spans="1:9" x14ac:dyDescent="0.2">
      <c r="A18" s="92"/>
      <c r="B18" s="92"/>
      <c r="C18" s="251"/>
      <c r="D18" s="252"/>
      <c r="E18" s="253"/>
      <c r="F18" s="253"/>
      <c r="G18" s="253"/>
      <c r="H18" s="254"/>
      <c r="I18" s="254"/>
    </row>
    <row r="19" spans="1:9" x14ac:dyDescent="0.2">
      <c r="A19" s="255"/>
      <c r="B19" s="92"/>
      <c r="C19" s="92"/>
      <c r="D19" s="132"/>
      <c r="E19" s="132"/>
      <c r="F19" s="132"/>
      <c r="G19" s="132"/>
      <c r="H19" s="92"/>
      <c r="I19" s="255"/>
    </row>
    <row r="20" spans="1:9" x14ac:dyDescent="0.2">
      <c r="A20" s="92"/>
      <c r="B20" s="92"/>
      <c r="C20" s="256"/>
      <c r="D20" s="257"/>
      <c r="E20" s="258"/>
      <c r="F20" s="258"/>
      <c r="G20" s="258"/>
      <c r="H20" s="259"/>
      <c r="I20" s="260"/>
    </row>
    <row r="21" spans="1:9" x14ac:dyDescent="0.2">
      <c r="A21" s="261"/>
      <c r="B21" s="261"/>
      <c r="C21" s="262"/>
      <c r="D21" s="263"/>
      <c r="E21" s="264"/>
      <c r="F21" s="264"/>
      <c r="G21" s="264"/>
      <c r="H21" s="265"/>
      <c r="I21" s="265"/>
    </row>
    <row r="22" spans="1:9" x14ac:dyDescent="0.2">
      <c r="A22" s="261"/>
      <c r="B22" s="261"/>
      <c r="C22" s="262"/>
      <c r="D22" s="263"/>
      <c r="E22" s="264"/>
      <c r="F22" s="264"/>
      <c r="G22" s="264"/>
      <c r="H22" s="266"/>
      <c r="I22" s="265"/>
    </row>
  </sheetData>
  <sheetProtection password="C606" sheet="1" objects="1" scenarios="1"/>
  <mergeCells count="12">
    <mergeCell ref="B17:F17"/>
    <mergeCell ref="C10:E10"/>
    <mergeCell ref="A6:D6"/>
    <mergeCell ref="A8:D8"/>
    <mergeCell ref="A9:E9"/>
    <mergeCell ref="A7:E7"/>
    <mergeCell ref="B14:F14"/>
    <mergeCell ref="A4:D4"/>
    <mergeCell ref="A1:D1"/>
    <mergeCell ref="A3:D3"/>
    <mergeCell ref="A5:E5"/>
    <mergeCell ref="A2:E2"/>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showGridLines="0" zoomScaleNormal="100" workbookViewId="0">
      <selection activeCell="C35" sqref="C35"/>
    </sheetView>
  </sheetViews>
  <sheetFormatPr baseColWidth="10" defaultRowHeight="12.75" x14ac:dyDescent="0.2"/>
  <cols>
    <col min="1" max="1" width="30.28515625" style="6" customWidth="1"/>
    <col min="2" max="2" width="7" style="4" customWidth="1"/>
    <col min="3" max="15" width="7.7109375" style="5" customWidth="1"/>
    <col min="16" max="16" width="7.7109375" style="9" customWidth="1"/>
    <col min="17" max="17" width="5.28515625" customWidth="1"/>
    <col min="18" max="18" width="3" style="1" customWidth="1"/>
    <col min="19" max="19" width="11.42578125" style="1"/>
    <col min="30" max="16384" width="11.42578125" style="4"/>
  </cols>
  <sheetData>
    <row r="1" spans="1:29" s="7" customFormat="1" ht="90" customHeight="1" x14ac:dyDescent="0.2">
      <c r="A1" s="239" t="s">
        <v>127</v>
      </c>
      <c r="B1" s="215" t="s">
        <v>123</v>
      </c>
      <c r="C1" s="96" t="str">
        <f>+'Struttura aziendale'!C1</f>
        <v>Capoprogetto</v>
      </c>
      <c r="D1" s="97" t="str">
        <f>+'Struttura aziendale'!D1</f>
        <v>Consulente in sicurezza elettrica</v>
      </c>
      <c r="E1" s="97" t="str">
        <f>+'Struttura aziendale'!E1</f>
        <v>Specialista</v>
      </c>
      <c r="F1" s="97" t="str">
        <f>+'Struttura aziendale'!F1</f>
        <v>Elettricista capo squadra</v>
      </c>
      <c r="G1" s="97" t="str">
        <f>+'Struttura aziendale'!G1</f>
        <v xml:space="preserve">Installatore elettricista (AFC)
</v>
      </c>
      <c r="H1" s="97" t="str">
        <f>+'Struttura aziendale'!H1</f>
        <v xml:space="preserve">Telematico (AFC)
</v>
      </c>
      <c r="I1" s="97" t="str">
        <f>+'Struttura aziendale'!I1</f>
        <v xml:space="preserve">Pianificatore elettricista (AFC)
</v>
      </c>
      <c r="J1" s="97" t="str">
        <f>+'Struttura aziendale'!J1</f>
        <v xml:space="preserve">Elettrticista di montaggio (AFC)
</v>
      </c>
      <c r="K1" s="97" t="str">
        <f>+'Struttura aziendale'!K1</f>
        <v>Montatore (non qualificato)</v>
      </c>
      <c r="L1" s="98" t="str">
        <f>+'Struttura aziendale'!L1</f>
        <v>Montatore di servizio</v>
      </c>
      <c r="M1" s="96" t="str">
        <f>+'Struttura aziendale'!M1</f>
        <v>Persona in 
formazione 1. anno</v>
      </c>
      <c r="N1" s="97" t="str">
        <f>+'Struttura aziendale'!N1</f>
        <v>Persona in 
formazione 2. anno</v>
      </c>
      <c r="O1" s="97" t="str">
        <f>+'Struttura aziendale'!O1</f>
        <v>Persona in 
formazione 3. anno</v>
      </c>
      <c r="P1" s="98" t="str">
        <f>+'Struttura aziendale'!P1</f>
        <v>Persona in 
formazione 4. anno</v>
      </c>
      <c r="R1" s="230" t="s">
        <v>104</v>
      </c>
      <c r="S1" s="8"/>
    </row>
    <row r="2" spans="1:29" ht="26.1" customHeight="1" x14ac:dyDescent="0.2">
      <c r="A2" s="422" t="s">
        <v>122</v>
      </c>
      <c r="B2" s="423"/>
      <c r="C2" s="231">
        <f>IF('Struttura aziendale'!C2="",0,'Struttura aziendale'!C2)</f>
        <v>0</v>
      </c>
      <c r="D2" s="232">
        <f>IF('Struttura aziendale'!D2="",0,'Struttura aziendale'!D2)</f>
        <v>0</v>
      </c>
      <c r="E2" s="232">
        <f>IF('Struttura aziendale'!E2="",0,'Struttura aziendale'!E2)</f>
        <v>0</v>
      </c>
      <c r="F2" s="232">
        <f>IF('Struttura aziendale'!F2="",0,'Struttura aziendale'!F2)</f>
        <v>0</v>
      </c>
      <c r="G2" s="232">
        <f>IF('Struttura aziendale'!G2="",0,'Struttura aziendale'!G2)</f>
        <v>0</v>
      </c>
      <c r="H2" s="232">
        <f>IF('Struttura aziendale'!H2="",0,'Struttura aziendale'!H2)</f>
        <v>0</v>
      </c>
      <c r="I2" s="232">
        <f>IF('Struttura aziendale'!I2="",0,'Struttura aziendale'!I2)</f>
        <v>0</v>
      </c>
      <c r="J2" s="232">
        <f>IF('Struttura aziendale'!J2="",0,'Struttura aziendale'!J2)</f>
        <v>0</v>
      </c>
      <c r="K2" s="232">
        <f>IF('Struttura aziendale'!K2="",0,'Struttura aziendale'!K2)</f>
        <v>0</v>
      </c>
      <c r="L2" s="233">
        <f>IF('Struttura aziendale'!L2="",0,'Struttura aziendale'!L2)</f>
        <v>0</v>
      </c>
      <c r="M2" s="231">
        <f>IF('Struttura aziendale'!M2="",0,'Struttura aziendale'!M2)</f>
        <v>0</v>
      </c>
      <c r="N2" s="232">
        <f>IF('Struttura aziendale'!N2="",0,'Struttura aziendale'!N2)</f>
        <v>0</v>
      </c>
      <c r="O2" s="232">
        <f>IF('Struttura aziendale'!O2="",0,'Struttura aziendale'!O2)</f>
        <v>0</v>
      </c>
      <c r="P2" s="233">
        <f>IF('Struttura aziendale'!P2="",0,'Struttura aziendale'!P2)</f>
        <v>0</v>
      </c>
      <c r="Q2" s="8"/>
      <c r="R2" s="230"/>
      <c r="S2" s="8"/>
      <c r="T2" s="8"/>
      <c r="U2" s="8"/>
      <c r="V2" s="8"/>
      <c r="W2" s="8"/>
      <c r="X2" s="8"/>
      <c r="Y2" s="8"/>
      <c r="Z2" s="8"/>
      <c r="AA2" s="8"/>
      <c r="AB2" s="8"/>
      <c r="AC2" s="8"/>
    </row>
    <row r="3" spans="1:29" ht="26.1" customHeight="1" x14ac:dyDescent="0.2">
      <c r="A3" s="216" t="s">
        <v>121</v>
      </c>
      <c r="B3" s="237"/>
      <c r="C3" s="227">
        <f>+$B3*C2</f>
        <v>0</v>
      </c>
      <c r="D3" s="228">
        <f t="shared" ref="D3:P3" si="0">+$B3*D2</f>
        <v>0</v>
      </c>
      <c r="E3" s="228">
        <f t="shared" si="0"/>
        <v>0</v>
      </c>
      <c r="F3" s="228">
        <f t="shared" si="0"/>
        <v>0</v>
      </c>
      <c r="G3" s="228">
        <f t="shared" si="0"/>
        <v>0</v>
      </c>
      <c r="H3" s="228">
        <f t="shared" si="0"/>
        <v>0</v>
      </c>
      <c r="I3" s="228">
        <f t="shared" si="0"/>
        <v>0</v>
      </c>
      <c r="J3" s="228">
        <f t="shared" si="0"/>
        <v>0</v>
      </c>
      <c r="K3" s="228">
        <f t="shared" si="0"/>
        <v>0</v>
      </c>
      <c r="L3" s="229">
        <f t="shared" si="0"/>
        <v>0</v>
      </c>
      <c r="M3" s="227">
        <f t="shared" si="0"/>
        <v>0</v>
      </c>
      <c r="N3" s="228">
        <f t="shared" si="0"/>
        <v>0</v>
      </c>
      <c r="O3" s="228">
        <f t="shared" si="0"/>
        <v>0</v>
      </c>
      <c r="P3" s="229">
        <f t="shared" si="0"/>
        <v>0</v>
      </c>
      <c r="R3" s="230"/>
    </row>
    <row r="4" spans="1:29" ht="26.1" customHeight="1" x14ac:dyDescent="0.2">
      <c r="A4" s="422" t="s">
        <v>172</v>
      </c>
      <c r="B4" s="423"/>
      <c r="C4" s="234"/>
      <c r="D4" s="235"/>
      <c r="E4" s="235"/>
      <c r="F4" s="235"/>
      <c r="G4" s="235"/>
      <c r="H4" s="235"/>
      <c r="I4" s="235"/>
      <c r="J4" s="235"/>
      <c r="K4" s="235"/>
      <c r="L4" s="236"/>
      <c r="M4" s="234"/>
      <c r="N4" s="235"/>
      <c r="O4" s="235"/>
      <c r="P4" s="236"/>
      <c r="R4" s="230"/>
    </row>
    <row r="5" spans="1:29" ht="26.1" customHeight="1" x14ac:dyDescent="0.2">
      <c r="A5" s="424" t="s">
        <v>167</v>
      </c>
      <c r="B5" s="425"/>
      <c r="C5" s="222">
        <f>+C3+C4+C2</f>
        <v>0</v>
      </c>
      <c r="D5" s="223">
        <f t="shared" ref="D5:P5" si="1">+D3+D4+D2</f>
        <v>0</v>
      </c>
      <c r="E5" s="223">
        <f t="shared" si="1"/>
        <v>0</v>
      </c>
      <c r="F5" s="223">
        <f t="shared" si="1"/>
        <v>0</v>
      </c>
      <c r="G5" s="223">
        <f t="shared" si="1"/>
        <v>0</v>
      </c>
      <c r="H5" s="223">
        <f t="shared" si="1"/>
        <v>0</v>
      </c>
      <c r="I5" s="223">
        <f t="shared" si="1"/>
        <v>0</v>
      </c>
      <c r="J5" s="223">
        <f t="shared" si="1"/>
        <v>0</v>
      </c>
      <c r="K5" s="223">
        <f t="shared" si="1"/>
        <v>0</v>
      </c>
      <c r="L5" s="224">
        <f t="shared" si="1"/>
        <v>0</v>
      </c>
      <c r="M5" s="222">
        <f t="shared" si="1"/>
        <v>0</v>
      </c>
      <c r="N5" s="223">
        <f t="shared" si="1"/>
        <v>0</v>
      </c>
      <c r="O5" s="223">
        <f t="shared" si="1"/>
        <v>0</v>
      </c>
      <c r="P5" s="224">
        <f t="shared" si="1"/>
        <v>0</v>
      </c>
      <c r="R5" s="230"/>
    </row>
    <row r="6" spans="1:29" ht="26.1" customHeight="1" x14ac:dyDescent="0.2">
      <c r="A6" s="338" t="s">
        <v>168</v>
      </c>
      <c r="B6" s="339"/>
      <c r="C6" s="67">
        <f>+$B6*C5</f>
        <v>0</v>
      </c>
      <c r="D6" s="68">
        <f t="shared" ref="D6:P6" si="2">+$B6*D5</f>
        <v>0</v>
      </c>
      <c r="E6" s="68">
        <f t="shared" si="2"/>
        <v>0</v>
      </c>
      <c r="F6" s="68">
        <f t="shared" si="2"/>
        <v>0</v>
      </c>
      <c r="G6" s="68">
        <f t="shared" si="2"/>
        <v>0</v>
      </c>
      <c r="H6" s="68">
        <f t="shared" si="2"/>
        <v>0</v>
      </c>
      <c r="I6" s="68">
        <f t="shared" si="2"/>
        <v>0</v>
      </c>
      <c r="J6" s="68">
        <f t="shared" si="2"/>
        <v>0</v>
      </c>
      <c r="K6" s="68">
        <f t="shared" si="2"/>
        <v>0</v>
      </c>
      <c r="L6" s="69">
        <f t="shared" si="2"/>
        <v>0</v>
      </c>
      <c r="M6" s="100">
        <f t="shared" si="2"/>
        <v>0</v>
      </c>
      <c r="N6" s="68">
        <f t="shared" si="2"/>
        <v>0</v>
      </c>
      <c r="O6" s="68">
        <f t="shared" si="2"/>
        <v>0</v>
      </c>
      <c r="P6" s="69">
        <f t="shared" si="2"/>
        <v>0</v>
      </c>
      <c r="R6" s="230"/>
    </row>
    <row r="7" spans="1:29" ht="26.1" customHeight="1" x14ac:dyDescent="0.2">
      <c r="A7" s="337" t="s">
        <v>169</v>
      </c>
      <c r="B7" s="340"/>
      <c r="C7" s="71">
        <f>+$B7*C5</f>
        <v>0</v>
      </c>
      <c r="D7" s="72">
        <f t="shared" ref="D7:P7" si="3">+$B7*D5</f>
        <v>0</v>
      </c>
      <c r="E7" s="72">
        <f t="shared" si="3"/>
        <v>0</v>
      </c>
      <c r="F7" s="72">
        <f t="shared" si="3"/>
        <v>0</v>
      </c>
      <c r="G7" s="72">
        <f t="shared" si="3"/>
        <v>0</v>
      </c>
      <c r="H7" s="72">
        <f t="shared" si="3"/>
        <v>0</v>
      </c>
      <c r="I7" s="72">
        <f t="shared" si="3"/>
        <v>0</v>
      </c>
      <c r="J7" s="72">
        <f t="shared" si="3"/>
        <v>0</v>
      </c>
      <c r="K7" s="72">
        <f t="shared" si="3"/>
        <v>0</v>
      </c>
      <c r="L7" s="73">
        <f t="shared" si="3"/>
        <v>0</v>
      </c>
      <c r="M7" s="112">
        <f t="shared" si="3"/>
        <v>0</v>
      </c>
      <c r="N7" s="72">
        <f t="shared" si="3"/>
        <v>0</v>
      </c>
      <c r="O7" s="72">
        <f t="shared" si="3"/>
        <v>0</v>
      </c>
      <c r="P7" s="73">
        <f t="shared" si="3"/>
        <v>0</v>
      </c>
      <c r="R7" s="230"/>
    </row>
    <row r="8" spans="1:29" ht="26.1" customHeight="1" x14ac:dyDescent="0.2">
      <c r="A8" s="426" t="s">
        <v>170</v>
      </c>
      <c r="B8" s="427"/>
      <c r="C8" s="74">
        <f>+C7+C6+C5</f>
        <v>0</v>
      </c>
      <c r="D8" s="75">
        <f t="shared" ref="D8:P8" si="4">+D7+D6+D5</f>
        <v>0</v>
      </c>
      <c r="E8" s="75">
        <f t="shared" si="4"/>
        <v>0</v>
      </c>
      <c r="F8" s="75">
        <f t="shared" si="4"/>
        <v>0</v>
      </c>
      <c r="G8" s="75">
        <f t="shared" si="4"/>
        <v>0</v>
      </c>
      <c r="H8" s="75">
        <f t="shared" si="4"/>
        <v>0</v>
      </c>
      <c r="I8" s="75">
        <f t="shared" si="4"/>
        <v>0</v>
      </c>
      <c r="J8" s="75">
        <f t="shared" si="4"/>
        <v>0</v>
      </c>
      <c r="K8" s="75">
        <f t="shared" si="4"/>
        <v>0</v>
      </c>
      <c r="L8" s="76">
        <f t="shared" si="4"/>
        <v>0</v>
      </c>
      <c r="M8" s="101">
        <f t="shared" si="4"/>
        <v>0</v>
      </c>
      <c r="N8" s="75">
        <f t="shared" si="4"/>
        <v>0</v>
      </c>
      <c r="O8" s="75">
        <f t="shared" si="4"/>
        <v>0</v>
      </c>
      <c r="P8" s="76">
        <f t="shared" si="4"/>
        <v>0</v>
      </c>
      <c r="R8" s="230"/>
    </row>
    <row r="9" spans="1:29" ht="26.1" customHeight="1" x14ac:dyDescent="0.2">
      <c r="A9" s="218" t="s">
        <v>176</v>
      </c>
      <c r="B9" s="238"/>
      <c r="C9" s="77">
        <f>+$B9*C8</f>
        <v>0</v>
      </c>
      <c r="D9" s="78">
        <f t="shared" ref="D9:P9" si="5">+$B9*D8</f>
        <v>0</v>
      </c>
      <c r="E9" s="78">
        <f t="shared" si="5"/>
        <v>0</v>
      </c>
      <c r="F9" s="78">
        <f t="shared" si="5"/>
        <v>0</v>
      </c>
      <c r="G9" s="78">
        <f t="shared" si="5"/>
        <v>0</v>
      </c>
      <c r="H9" s="78">
        <f t="shared" si="5"/>
        <v>0</v>
      </c>
      <c r="I9" s="78">
        <f t="shared" si="5"/>
        <v>0</v>
      </c>
      <c r="J9" s="78">
        <f t="shared" si="5"/>
        <v>0</v>
      </c>
      <c r="K9" s="78">
        <f t="shared" si="5"/>
        <v>0</v>
      </c>
      <c r="L9" s="79">
        <f t="shared" si="5"/>
        <v>0</v>
      </c>
      <c r="M9" s="102">
        <f t="shared" si="5"/>
        <v>0</v>
      </c>
      <c r="N9" s="78">
        <f t="shared" si="5"/>
        <v>0</v>
      </c>
      <c r="O9" s="78">
        <f t="shared" si="5"/>
        <v>0</v>
      </c>
      <c r="P9" s="79">
        <f t="shared" si="5"/>
        <v>0</v>
      </c>
      <c r="R9" s="230"/>
    </row>
    <row r="10" spans="1:29" ht="26.1" customHeight="1" x14ac:dyDescent="0.2">
      <c r="A10" s="420" t="s">
        <v>120</v>
      </c>
      <c r="B10" s="421"/>
      <c r="C10" s="225">
        <f>+C9+C8</f>
        <v>0</v>
      </c>
      <c r="D10" s="225">
        <f t="shared" ref="D10:P10" si="6">+D9+D8</f>
        <v>0</v>
      </c>
      <c r="E10" s="225">
        <f t="shared" si="6"/>
        <v>0</v>
      </c>
      <c r="F10" s="225">
        <f t="shared" si="6"/>
        <v>0</v>
      </c>
      <c r="G10" s="225">
        <f t="shared" si="6"/>
        <v>0</v>
      </c>
      <c r="H10" s="225">
        <f t="shared" si="6"/>
        <v>0</v>
      </c>
      <c r="I10" s="225">
        <f t="shared" si="6"/>
        <v>0</v>
      </c>
      <c r="J10" s="225">
        <f t="shared" si="6"/>
        <v>0</v>
      </c>
      <c r="K10" s="225">
        <f t="shared" si="6"/>
        <v>0</v>
      </c>
      <c r="L10" s="226">
        <f t="shared" si="6"/>
        <v>0</v>
      </c>
      <c r="M10" s="219">
        <f t="shared" si="6"/>
        <v>0</v>
      </c>
      <c r="N10" s="220">
        <f t="shared" si="6"/>
        <v>0</v>
      </c>
      <c r="O10" s="220">
        <f t="shared" si="6"/>
        <v>0</v>
      </c>
      <c r="P10" s="221">
        <f t="shared" si="6"/>
        <v>0</v>
      </c>
      <c r="R10" s="230"/>
    </row>
    <row r="11" spans="1:29" ht="14.45" customHeight="1" x14ac:dyDescent="0.2"/>
  </sheetData>
  <sheetProtection algorithmName="SHA-512" hashValue="PJa5d/iMVn/xWgxeUQFGTSBOBeO7GpA483CXH7XzlzTpdP7yo2ibJpYqsmapaaiguUy4GbB6BzPQmwi9z7B4wA==" saltValue="cj/3ZQ9dZfSFOuUYw08phw==" spinCount="100000" sheet="1" objects="1" scenarios="1"/>
  <mergeCells count="5">
    <mergeCell ref="A10:B10"/>
    <mergeCell ref="A2:B2"/>
    <mergeCell ref="A5:B5"/>
    <mergeCell ref="A8:B8"/>
    <mergeCell ref="A4:B4"/>
  </mergeCells>
  <phoneticPr fontId="4" type="noConversion"/>
  <dataValidations disablePrompts="1" count="1">
    <dataValidation operator="notEqual" allowBlank="1" showInputMessage="1" showErrorMessage="1" sqref="B6" xr:uid="{00000000-0002-0000-0300-000000000000}"/>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
  <sheetViews>
    <sheetView showGridLines="0" zoomScaleNormal="100" workbookViewId="0">
      <selection activeCell="C35" sqref="C35"/>
    </sheetView>
  </sheetViews>
  <sheetFormatPr baseColWidth="10" defaultRowHeight="11.25" x14ac:dyDescent="0.2"/>
  <cols>
    <col min="1" max="1" width="22.85546875" style="66" customWidth="1"/>
    <col min="2" max="2" width="6.85546875" style="94" customWidth="1"/>
    <col min="3" max="6" width="6.85546875" style="93" customWidth="1"/>
    <col min="7" max="10" width="6.85546875" style="66" customWidth="1"/>
    <col min="11" max="11" width="6.85546875" style="93" customWidth="1"/>
    <col min="12" max="15" width="6.85546875" style="66" customWidth="1"/>
    <col min="16" max="16" width="6" style="66" customWidth="1"/>
    <col min="17" max="17" width="11.140625" style="66" customWidth="1"/>
    <col min="18" max="18" width="7.7109375" style="66" customWidth="1"/>
    <col min="19" max="19" width="9.28515625" style="66" customWidth="1"/>
    <col min="20" max="20" width="1.42578125" style="128" customWidth="1"/>
    <col min="21" max="21" width="3.28515625" style="66" customWidth="1"/>
    <col min="22" max="22" width="6.85546875" style="66" customWidth="1"/>
    <col min="23" max="16384" width="11.42578125" style="66"/>
  </cols>
  <sheetData>
    <row r="1" spans="1:21" s="61" customFormat="1" ht="96" customHeight="1" x14ac:dyDescent="0.2">
      <c r="A1" s="140" t="s">
        <v>143</v>
      </c>
      <c r="B1" s="200"/>
      <c r="C1" s="201"/>
      <c r="D1" s="202" t="str">
        <f>+'Struttura aziendale'!E1</f>
        <v>Specialista</v>
      </c>
      <c r="E1" s="202" t="str">
        <f>+'Struttura aziendale'!F1</f>
        <v>Elettricista capo squadra</v>
      </c>
      <c r="F1" s="202" t="str">
        <f>+'Struttura aziendale'!G1</f>
        <v xml:space="preserve">Installatore elettricista (AFC)
</v>
      </c>
      <c r="G1" s="202" t="str">
        <f>+'Struttura aziendale'!H1</f>
        <v xml:space="preserve">Telematico (AFC)
</v>
      </c>
      <c r="H1" s="201"/>
      <c r="I1" s="202" t="str">
        <f>+'Struttura aziendale'!J1</f>
        <v xml:space="preserve">Elettrticista di montaggio (AFC)
</v>
      </c>
      <c r="J1" s="202" t="str">
        <f>+'Struttura aziendale'!K1</f>
        <v>Montatore (non qualificato)</v>
      </c>
      <c r="K1" s="203"/>
      <c r="L1" s="204" t="str">
        <f>+'Struttura aziendale'!M1</f>
        <v>Persona in 
formazione 1. anno</v>
      </c>
      <c r="M1" s="202" t="str">
        <f>+'Struttura aziendale'!N1</f>
        <v>Persona in 
formazione 2. anno</v>
      </c>
      <c r="N1" s="202" t="str">
        <f>+'Struttura aziendale'!O1</f>
        <v>Persona in 
formazione 3. anno</v>
      </c>
      <c r="O1" s="205" t="str">
        <f>+'Struttura aziendale'!P1</f>
        <v>Persona in 
formazione 4. anno</v>
      </c>
      <c r="P1" s="143" t="s">
        <v>103</v>
      </c>
      <c r="Q1" s="428" t="s">
        <v>199</v>
      </c>
      <c r="R1" s="429"/>
      <c r="T1" s="66"/>
      <c r="U1" s="206" t="s">
        <v>114</v>
      </c>
    </row>
    <row r="2" spans="1:21" ht="17.100000000000001" customHeight="1" x14ac:dyDescent="0.2">
      <c r="A2" s="196" t="s">
        <v>113</v>
      </c>
      <c r="B2" s="120"/>
      <c r="C2" s="141"/>
      <c r="D2" s="141"/>
      <c r="E2" s="141"/>
      <c r="F2" s="141"/>
      <c r="G2" s="141"/>
      <c r="H2" s="141"/>
      <c r="I2" s="141"/>
      <c r="J2" s="141"/>
      <c r="K2" s="142"/>
      <c r="L2" s="120"/>
      <c r="M2" s="141"/>
      <c r="N2" s="141"/>
      <c r="O2" s="142"/>
      <c r="P2" s="197">
        <f>SUM(B2:O2)</f>
        <v>0</v>
      </c>
      <c r="Q2" s="198" t="str">
        <f>IF(($P2)=0,"",SUM(B2:K2)/P2)</f>
        <v/>
      </c>
      <c r="R2" s="199" t="str">
        <f>IF(($P2)=0,"",SUM(L2:O2)/P2)</f>
        <v/>
      </c>
      <c r="T2" s="66"/>
      <c r="U2" s="207"/>
    </row>
    <row r="3" spans="1:21" s="121" customFormat="1" ht="26.1" customHeight="1" x14ac:dyDescent="0.2">
      <c r="C3" s="122"/>
      <c r="D3" s="122"/>
      <c r="E3" s="122"/>
      <c r="F3" s="123"/>
      <c r="K3" s="122"/>
      <c r="O3" s="124"/>
      <c r="P3" s="125"/>
      <c r="T3" s="126"/>
      <c r="U3" s="126"/>
    </row>
    <row r="4" spans="1:21" s="61" customFormat="1" ht="30" customHeight="1" x14ac:dyDescent="0.2">
      <c r="A4" s="430" t="s">
        <v>142</v>
      </c>
      <c r="B4" s="431"/>
      <c r="C4" s="431"/>
      <c r="D4" s="431"/>
      <c r="E4" s="431"/>
      <c r="F4" s="431"/>
      <c r="G4" s="431"/>
      <c r="H4" s="431"/>
      <c r="I4" s="431"/>
      <c r="J4" s="431"/>
      <c r="K4" s="431"/>
      <c r="L4" s="431"/>
      <c r="M4" s="431"/>
      <c r="N4" s="431"/>
      <c r="O4" s="432"/>
      <c r="T4" s="437"/>
      <c r="U4" s="445" t="s">
        <v>105</v>
      </c>
    </row>
    <row r="5" spans="1:21" ht="17.100000000000001" customHeight="1" x14ac:dyDescent="0.2">
      <c r="A5" s="166" t="s">
        <v>93</v>
      </c>
      <c r="B5" s="324"/>
      <c r="C5" s="325"/>
      <c r="D5" s="325"/>
      <c r="E5" s="325"/>
      <c r="F5" s="325"/>
      <c r="G5" s="325"/>
      <c r="H5" s="325"/>
      <c r="I5" s="325"/>
      <c r="J5" s="325"/>
      <c r="K5" s="326"/>
      <c r="L5" s="324"/>
      <c r="M5" s="325"/>
      <c r="N5" s="325"/>
      <c r="O5" s="326"/>
      <c r="P5" s="65"/>
      <c r="Q5" s="127"/>
      <c r="T5" s="437"/>
      <c r="U5" s="445"/>
    </row>
    <row r="6" spans="1:21" ht="17.100000000000001" customHeight="1" x14ac:dyDescent="0.2">
      <c r="A6" s="158" t="s">
        <v>111</v>
      </c>
      <c r="B6" s="327"/>
      <c r="C6" s="328"/>
      <c r="D6" s="328"/>
      <c r="E6" s="328"/>
      <c r="F6" s="328"/>
      <c r="G6" s="328"/>
      <c r="H6" s="328"/>
      <c r="I6" s="328"/>
      <c r="J6" s="328"/>
      <c r="K6" s="329"/>
      <c r="L6" s="327"/>
      <c r="M6" s="328"/>
      <c r="N6" s="328"/>
      <c r="O6" s="329"/>
      <c r="P6" s="65"/>
      <c r="Q6" s="127"/>
      <c r="U6" s="446"/>
    </row>
    <row r="7" spans="1:21" ht="17.100000000000001" customHeight="1" x14ac:dyDescent="0.2">
      <c r="A7" s="158" t="s">
        <v>95</v>
      </c>
      <c r="B7" s="327"/>
      <c r="C7" s="328"/>
      <c r="D7" s="328"/>
      <c r="E7" s="328"/>
      <c r="F7" s="328"/>
      <c r="G7" s="328"/>
      <c r="H7" s="328"/>
      <c r="I7" s="328"/>
      <c r="J7" s="328"/>
      <c r="K7" s="329"/>
      <c r="L7" s="327"/>
      <c r="M7" s="328"/>
      <c r="N7" s="328"/>
      <c r="O7" s="329"/>
      <c r="P7" s="65"/>
      <c r="Q7" s="127"/>
      <c r="U7" s="446"/>
    </row>
    <row r="8" spans="1:21" ht="17.100000000000001" customHeight="1" x14ac:dyDescent="0.2">
      <c r="A8" s="158" t="s">
        <v>112</v>
      </c>
      <c r="B8" s="327"/>
      <c r="C8" s="328"/>
      <c r="D8" s="328"/>
      <c r="E8" s="328"/>
      <c r="F8" s="328"/>
      <c r="G8" s="328"/>
      <c r="H8" s="328"/>
      <c r="I8" s="328"/>
      <c r="J8" s="328"/>
      <c r="K8" s="329"/>
      <c r="L8" s="327"/>
      <c r="M8" s="328"/>
      <c r="N8" s="328"/>
      <c r="O8" s="329"/>
      <c r="P8" s="65"/>
      <c r="Q8" s="127"/>
      <c r="U8" s="446"/>
    </row>
    <row r="9" spans="1:21" s="131" customFormat="1" ht="17.100000000000001" customHeight="1" x14ac:dyDescent="0.2">
      <c r="A9" s="214" t="s">
        <v>141</v>
      </c>
      <c r="B9" s="211">
        <f>-B5-B6-B7-B8+IF(B2=0,0,1)</f>
        <v>0</v>
      </c>
      <c r="C9" s="212">
        <f t="shared" ref="C9:O9" si="0">-C5-C6-C7-C8+IF(C2=0,0,1)</f>
        <v>0</v>
      </c>
      <c r="D9" s="212">
        <f t="shared" si="0"/>
        <v>0</v>
      </c>
      <c r="E9" s="212">
        <f t="shared" si="0"/>
        <v>0</v>
      </c>
      <c r="F9" s="212">
        <f t="shared" si="0"/>
        <v>0</v>
      </c>
      <c r="G9" s="212">
        <f t="shared" si="0"/>
        <v>0</v>
      </c>
      <c r="H9" s="212">
        <f t="shared" si="0"/>
        <v>0</v>
      </c>
      <c r="I9" s="212">
        <f t="shared" si="0"/>
        <v>0</v>
      </c>
      <c r="J9" s="212">
        <f t="shared" si="0"/>
        <v>0</v>
      </c>
      <c r="K9" s="213">
        <f t="shared" si="0"/>
        <v>0</v>
      </c>
      <c r="L9" s="211">
        <f t="shared" si="0"/>
        <v>0</v>
      </c>
      <c r="M9" s="212">
        <f t="shared" si="0"/>
        <v>0</v>
      </c>
      <c r="N9" s="212">
        <f t="shared" si="0"/>
        <v>0</v>
      </c>
      <c r="O9" s="213">
        <f t="shared" si="0"/>
        <v>0</v>
      </c>
      <c r="P9" s="129"/>
      <c r="Q9" s="130"/>
      <c r="T9" s="210"/>
      <c r="U9" s="446"/>
    </row>
    <row r="10" spans="1:21" ht="12.95" customHeight="1" x14ac:dyDescent="0.2">
      <c r="U10" s="128"/>
    </row>
    <row r="11" spans="1:21" s="92" customFormat="1" ht="12.95" customHeight="1" x14ac:dyDescent="0.2">
      <c r="B11" s="132"/>
      <c r="C11" s="133"/>
      <c r="D11" s="133"/>
      <c r="E11" s="133"/>
      <c r="F11" s="134"/>
      <c r="K11" s="133"/>
      <c r="Q11" s="438" t="s">
        <v>110</v>
      </c>
      <c r="R11" s="439"/>
      <c r="S11" s="440"/>
      <c r="T11" s="437"/>
      <c r="U11" s="445" t="s">
        <v>106</v>
      </c>
    </row>
    <row r="12" spans="1:21" ht="30" customHeight="1" x14ac:dyDescent="0.2">
      <c r="A12" s="430" t="s">
        <v>178</v>
      </c>
      <c r="B12" s="431"/>
      <c r="C12" s="431"/>
      <c r="D12" s="431"/>
      <c r="E12" s="431"/>
      <c r="F12" s="431"/>
      <c r="G12" s="431"/>
      <c r="H12" s="431"/>
      <c r="I12" s="431"/>
      <c r="J12" s="431"/>
      <c r="K12" s="431"/>
      <c r="L12" s="431"/>
      <c r="M12" s="431"/>
      <c r="N12" s="431"/>
      <c r="O12" s="433"/>
      <c r="P12" s="149" t="s">
        <v>103</v>
      </c>
      <c r="Q12" s="144" t="s">
        <v>108</v>
      </c>
      <c r="R12" s="306" t="s">
        <v>109</v>
      </c>
      <c r="S12" s="145" t="s">
        <v>183</v>
      </c>
      <c r="T12" s="437"/>
      <c r="U12" s="445"/>
    </row>
    <row r="13" spans="1:21" ht="17.100000000000001" customHeight="1" x14ac:dyDescent="0.2">
      <c r="A13" s="166" t="str">
        <f>+A5</f>
        <v>Installazione semplice</v>
      </c>
      <c r="B13" s="167">
        <f>+B5*B$2</f>
        <v>0</v>
      </c>
      <c r="C13" s="168">
        <f t="shared" ref="C13:O13" si="1">+C5*C$2</f>
        <v>0</v>
      </c>
      <c r="D13" s="168">
        <f t="shared" si="1"/>
        <v>0</v>
      </c>
      <c r="E13" s="168">
        <f t="shared" si="1"/>
        <v>0</v>
      </c>
      <c r="F13" s="168">
        <f t="shared" si="1"/>
        <v>0</v>
      </c>
      <c r="G13" s="168">
        <f t="shared" si="1"/>
        <v>0</v>
      </c>
      <c r="H13" s="168">
        <f t="shared" si="1"/>
        <v>0</v>
      </c>
      <c r="I13" s="168">
        <f t="shared" si="1"/>
        <v>0</v>
      </c>
      <c r="J13" s="168">
        <f t="shared" si="1"/>
        <v>0</v>
      </c>
      <c r="K13" s="169">
        <f t="shared" si="1"/>
        <v>0</v>
      </c>
      <c r="L13" s="167">
        <f t="shared" si="1"/>
        <v>0</v>
      </c>
      <c r="M13" s="168">
        <f t="shared" si="1"/>
        <v>0</v>
      </c>
      <c r="N13" s="168">
        <f t="shared" si="1"/>
        <v>0</v>
      </c>
      <c r="O13" s="170">
        <f t="shared" si="1"/>
        <v>0</v>
      </c>
      <c r="P13" s="171">
        <f>SUM(B13:O13)</f>
        <v>0</v>
      </c>
      <c r="Q13" s="172" t="str">
        <f>IF((P$2)=0,"",SUM(B13:O13)/P$2)</f>
        <v/>
      </c>
      <c r="R13" s="173" t="str">
        <f>IF(($P2)=0,"",+Q13-S13)</f>
        <v/>
      </c>
      <c r="S13" s="146">
        <v>0.3</v>
      </c>
      <c r="U13" s="208"/>
    </row>
    <row r="14" spans="1:21" ht="17.100000000000001" customHeight="1" x14ac:dyDescent="0.2">
      <c r="A14" s="158" t="str">
        <f>+A6</f>
        <v>Installazione normale</v>
      </c>
      <c r="B14" s="174">
        <f t="shared" ref="B14:O14" si="2">+B6*B$2</f>
        <v>0</v>
      </c>
      <c r="C14" s="175">
        <f t="shared" si="2"/>
        <v>0</v>
      </c>
      <c r="D14" s="175">
        <f t="shared" si="2"/>
        <v>0</v>
      </c>
      <c r="E14" s="175">
        <f t="shared" si="2"/>
        <v>0</v>
      </c>
      <c r="F14" s="175">
        <f t="shared" si="2"/>
        <v>0</v>
      </c>
      <c r="G14" s="175">
        <f t="shared" si="2"/>
        <v>0</v>
      </c>
      <c r="H14" s="175">
        <f t="shared" si="2"/>
        <v>0</v>
      </c>
      <c r="I14" s="175">
        <f t="shared" si="2"/>
        <v>0</v>
      </c>
      <c r="J14" s="175">
        <f t="shared" si="2"/>
        <v>0</v>
      </c>
      <c r="K14" s="176">
        <f t="shared" si="2"/>
        <v>0</v>
      </c>
      <c r="L14" s="174">
        <f t="shared" si="2"/>
        <v>0</v>
      </c>
      <c r="M14" s="175">
        <f t="shared" si="2"/>
        <v>0</v>
      </c>
      <c r="N14" s="175">
        <f t="shared" si="2"/>
        <v>0</v>
      </c>
      <c r="O14" s="177">
        <f t="shared" si="2"/>
        <v>0</v>
      </c>
      <c r="P14" s="178">
        <f>SUM(B14:O14)</f>
        <v>0</v>
      </c>
      <c r="Q14" s="179" t="str">
        <f>IF((P$2)=0,"",SUM(B14:O14)/P$2)</f>
        <v/>
      </c>
      <c r="R14" s="180" t="str">
        <f>IF(($P2)=0,"",+Q14-S14)</f>
        <v/>
      </c>
      <c r="S14" s="147">
        <v>0.5</v>
      </c>
      <c r="U14" s="208"/>
    </row>
    <row r="15" spans="1:21" ht="17.100000000000001" customHeight="1" x14ac:dyDescent="0.2">
      <c r="A15" s="158" t="str">
        <f>+A7</f>
        <v>Installazione esigente</v>
      </c>
      <c r="B15" s="174">
        <f t="shared" ref="B15:O15" si="3">+B7*B$2</f>
        <v>0</v>
      </c>
      <c r="C15" s="175">
        <f t="shared" si="3"/>
        <v>0</v>
      </c>
      <c r="D15" s="175">
        <f t="shared" si="3"/>
        <v>0</v>
      </c>
      <c r="E15" s="175">
        <f t="shared" si="3"/>
        <v>0</v>
      </c>
      <c r="F15" s="175">
        <f t="shared" si="3"/>
        <v>0</v>
      </c>
      <c r="G15" s="175">
        <f t="shared" si="3"/>
        <v>0</v>
      </c>
      <c r="H15" s="175">
        <f t="shared" si="3"/>
        <v>0</v>
      </c>
      <c r="I15" s="175">
        <f t="shared" si="3"/>
        <v>0</v>
      </c>
      <c r="J15" s="175">
        <f t="shared" si="3"/>
        <v>0</v>
      </c>
      <c r="K15" s="176">
        <f t="shared" si="3"/>
        <v>0</v>
      </c>
      <c r="L15" s="174">
        <f t="shared" si="3"/>
        <v>0</v>
      </c>
      <c r="M15" s="175">
        <f t="shared" si="3"/>
        <v>0</v>
      </c>
      <c r="N15" s="175">
        <f t="shared" si="3"/>
        <v>0</v>
      </c>
      <c r="O15" s="177">
        <f t="shared" si="3"/>
        <v>0</v>
      </c>
      <c r="P15" s="178">
        <f>SUM(B15:O15)</f>
        <v>0</v>
      </c>
      <c r="Q15" s="179" t="str">
        <f>IF((P$2)=0,"",SUM(B15:O15)/P$2)</f>
        <v/>
      </c>
      <c r="R15" s="180" t="str">
        <f>IF(($P2)=0,"",+Q15-S15)</f>
        <v/>
      </c>
      <c r="S15" s="147">
        <v>0.15</v>
      </c>
      <c r="U15" s="208"/>
    </row>
    <row r="16" spans="1:21" ht="17.100000000000001" customHeight="1" x14ac:dyDescent="0.2">
      <c r="A16" s="162" t="str">
        <f>+A8</f>
        <v>Attività da specialista</v>
      </c>
      <c r="B16" s="181">
        <f t="shared" ref="B16:O16" si="4">+B8*B$2</f>
        <v>0</v>
      </c>
      <c r="C16" s="182">
        <f t="shared" si="4"/>
        <v>0</v>
      </c>
      <c r="D16" s="182">
        <f t="shared" si="4"/>
        <v>0</v>
      </c>
      <c r="E16" s="182">
        <f t="shared" si="4"/>
        <v>0</v>
      </c>
      <c r="F16" s="182">
        <f t="shared" si="4"/>
        <v>0</v>
      </c>
      <c r="G16" s="182">
        <f t="shared" si="4"/>
        <v>0</v>
      </c>
      <c r="H16" s="182">
        <f t="shared" si="4"/>
        <v>0</v>
      </c>
      <c r="I16" s="182">
        <f t="shared" si="4"/>
        <v>0</v>
      </c>
      <c r="J16" s="182">
        <f t="shared" si="4"/>
        <v>0</v>
      </c>
      <c r="K16" s="183">
        <f t="shared" si="4"/>
        <v>0</v>
      </c>
      <c r="L16" s="181">
        <f t="shared" si="4"/>
        <v>0</v>
      </c>
      <c r="M16" s="182">
        <f t="shared" si="4"/>
        <v>0</v>
      </c>
      <c r="N16" s="182">
        <f t="shared" si="4"/>
        <v>0</v>
      </c>
      <c r="O16" s="184">
        <f t="shared" si="4"/>
        <v>0</v>
      </c>
      <c r="P16" s="185">
        <f>SUM(B16:O16)</f>
        <v>0</v>
      </c>
      <c r="Q16" s="186" t="str">
        <f>IF((P$2)=0,"",SUM(B16:O16)/P$2)</f>
        <v/>
      </c>
      <c r="R16" s="180" t="str">
        <f>IF(($P2)=0,"",+Q16-S16)</f>
        <v/>
      </c>
      <c r="S16" s="147">
        <v>0.05</v>
      </c>
      <c r="U16" s="208"/>
    </row>
    <row r="17" spans="1:21" s="131" customFormat="1" ht="17.100000000000001" customHeight="1" x14ac:dyDescent="0.2">
      <c r="A17" s="187" t="s">
        <v>179</v>
      </c>
      <c r="B17" s="188" t="str">
        <f>IF(($B2)=0,"",ROUND(+B2/$P2,4))</f>
        <v/>
      </c>
      <c r="C17" s="189" t="str">
        <f>IF(($C2)=0,"",ROUND(+C2/$P2,4))</f>
        <v/>
      </c>
      <c r="D17" s="189" t="str">
        <f>IF(($D2)=0,"",ROUND(+D2/$P2,4))</f>
        <v/>
      </c>
      <c r="E17" s="189" t="str">
        <f>IF(($E2)=0,"",ROUND(+E2/$P2,4))</f>
        <v/>
      </c>
      <c r="F17" s="189" t="str">
        <f>IF(($F2)=0,"",ROUND(+F2/$P2,4))</f>
        <v/>
      </c>
      <c r="G17" s="189" t="str">
        <f>IF(($G2)=0,"",ROUND(+G2/$P2,4))</f>
        <v/>
      </c>
      <c r="H17" s="189" t="str">
        <f>IF(($H2)=0,"",ROUND(+H2/$P2,4))</f>
        <v/>
      </c>
      <c r="I17" s="189" t="str">
        <f>IF(($I2)=0,"",ROUND(+I2/$P2,4))</f>
        <v/>
      </c>
      <c r="J17" s="189" t="str">
        <f>IF(($J2)=0,"",ROUND(+J2/$P2,4))</f>
        <v/>
      </c>
      <c r="K17" s="190" t="str">
        <f>IF(($K2)=0,"",ROUND(+K2/$P2,4))</f>
        <v/>
      </c>
      <c r="L17" s="191" t="str">
        <f>IF(($L2)=0,"",ROUND(+L2/$P2,4))</f>
        <v/>
      </c>
      <c r="M17" s="189" t="str">
        <f>IF(($M2)=0,"",ROUND(+M2/$P2,4))</f>
        <v/>
      </c>
      <c r="N17" s="189" t="str">
        <f>IF(($N2)=0,"",ROUND(+N2/$P2,4))</f>
        <v/>
      </c>
      <c r="O17" s="192" t="str">
        <f>IF(($O2)=0,"",ROUND(+O2/$P2,4))</f>
        <v/>
      </c>
      <c r="P17" s="193"/>
      <c r="Q17" s="194" t="str">
        <f>IF(($P2)=0,"",+Q16+Q15+Q14+Q13)</f>
        <v/>
      </c>
      <c r="R17" s="195"/>
      <c r="S17" s="148">
        <f>+S16+S15+S14+S13</f>
        <v>1</v>
      </c>
      <c r="T17" s="210"/>
      <c r="U17" s="209"/>
    </row>
    <row r="18" spans="1:21" ht="12.95" customHeight="1" x14ac:dyDescent="0.2">
      <c r="O18" s="135"/>
    </row>
    <row r="19" spans="1:21" s="92" customFormat="1" ht="12.95" customHeight="1" x14ac:dyDescent="0.2">
      <c r="B19" s="132"/>
      <c r="C19" s="133"/>
      <c r="D19" s="133"/>
      <c r="E19" s="133"/>
      <c r="F19" s="134"/>
      <c r="K19" s="133"/>
      <c r="Q19" s="136"/>
      <c r="R19" s="136"/>
      <c r="S19" s="136"/>
      <c r="T19" s="137"/>
      <c r="U19" s="137"/>
    </row>
    <row r="20" spans="1:21" s="92" customFormat="1" ht="30" customHeight="1" x14ac:dyDescent="0.2">
      <c r="A20" s="434" t="s">
        <v>144</v>
      </c>
      <c r="B20" s="435"/>
      <c r="C20" s="435"/>
      <c r="D20" s="435"/>
      <c r="E20" s="435"/>
      <c r="F20" s="435"/>
      <c r="G20" s="435"/>
      <c r="H20" s="435"/>
      <c r="I20" s="435"/>
      <c r="J20" s="435"/>
      <c r="K20" s="435"/>
      <c r="L20" s="435"/>
      <c r="M20" s="435"/>
      <c r="N20" s="435"/>
      <c r="O20" s="436"/>
      <c r="P20" s="332" t="s">
        <v>103</v>
      </c>
      <c r="Q20" s="441" t="s">
        <v>146</v>
      </c>
      <c r="R20" s="443"/>
      <c r="S20" s="444"/>
      <c r="T20" s="437"/>
      <c r="U20" s="445" t="s">
        <v>107</v>
      </c>
    </row>
    <row r="21" spans="1:21" ht="17.100000000000001" customHeight="1" x14ac:dyDescent="0.2">
      <c r="A21" s="154" t="s">
        <v>145</v>
      </c>
      <c r="B21" s="334"/>
      <c r="C21" s="335"/>
      <c r="D21" s="155">
        <f>+'Calcolo prezzo di vendita'!E10</f>
        <v>0</v>
      </c>
      <c r="E21" s="155">
        <f>+'Calcolo prezzo di vendita'!F10</f>
        <v>0</v>
      </c>
      <c r="F21" s="155">
        <f>+'Calcolo prezzo di vendita'!G10</f>
        <v>0</v>
      </c>
      <c r="G21" s="155">
        <f>+'Calcolo prezzo di vendita'!H10</f>
        <v>0</v>
      </c>
      <c r="H21" s="335">
        <v>0</v>
      </c>
      <c r="I21" s="155">
        <f>+'Calcolo prezzo di vendita'!J10</f>
        <v>0</v>
      </c>
      <c r="J21" s="155">
        <f>+'Calcolo prezzo di vendita'!K10</f>
        <v>0</v>
      </c>
      <c r="K21" s="336">
        <v>0</v>
      </c>
      <c r="L21" s="156">
        <f>+'Calcolo prezzo di vendita'!M10</f>
        <v>0</v>
      </c>
      <c r="M21" s="155">
        <f>+'Calcolo prezzo di vendita'!N10</f>
        <v>0</v>
      </c>
      <c r="N21" s="155">
        <f>+'Calcolo prezzo di vendita'!O10</f>
        <v>0</v>
      </c>
      <c r="O21" s="157">
        <f>+'Calcolo prezzo di vendita'!P10</f>
        <v>0</v>
      </c>
      <c r="P21" s="333"/>
      <c r="Q21" s="442"/>
      <c r="R21" s="443"/>
      <c r="S21" s="444"/>
      <c r="T21" s="437"/>
      <c r="U21" s="445"/>
    </row>
    <row r="22" spans="1:21" ht="17.100000000000001" customHeight="1" x14ac:dyDescent="0.2">
      <c r="A22" s="158" t="str">
        <f>+A5</f>
        <v>Installazione semplice</v>
      </c>
      <c r="B22" s="159" t="str">
        <f t="shared" ref="B22:O22" si="5">IF(($P13*B13)=0,"",+B$21/$P13*B13)</f>
        <v/>
      </c>
      <c r="C22" s="160" t="str">
        <f t="shared" si="5"/>
        <v/>
      </c>
      <c r="D22" s="160" t="str">
        <f t="shared" si="5"/>
        <v/>
      </c>
      <c r="E22" s="160" t="str">
        <f t="shared" si="5"/>
        <v/>
      </c>
      <c r="F22" s="160" t="str">
        <f t="shared" si="5"/>
        <v/>
      </c>
      <c r="G22" s="160" t="str">
        <f t="shared" si="5"/>
        <v/>
      </c>
      <c r="H22" s="160" t="str">
        <f t="shared" si="5"/>
        <v/>
      </c>
      <c r="I22" s="160" t="str">
        <f t="shared" si="5"/>
        <v/>
      </c>
      <c r="J22" s="160" t="str">
        <f t="shared" si="5"/>
        <v/>
      </c>
      <c r="K22" s="161" t="str">
        <f t="shared" si="5"/>
        <v/>
      </c>
      <c r="L22" s="159" t="str">
        <f t="shared" si="5"/>
        <v/>
      </c>
      <c r="M22" s="160" t="str">
        <f t="shared" si="5"/>
        <v/>
      </c>
      <c r="N22" s="160" t="str">
        <f t="shared" si="5"/>
        <v/>
      </c>
      <c r="O22" s="161" t="str">
        <f t="shared" si="5"/>
        <v/>
      </c>
      <c r="P22" s="330">
        <f>SUM(B22:O22)</f>
        <v>0</v>
      </c>
      <c r="Q22" s="331">
        <f>SUM(B22:O22)</f>
        <v>0</v>
      </c>
      <c r="R22" s="138"/>
      <c r="S22" s="139"/>
      <c r="U22" s="208"/>
    </row>
    <row r="23" spans="1:21" ht="17.100000000000001" customHeight="1" x14ac:dyDescent="0.2">
      <c r="A23" s="158" t="str">
        <f>+A6</f>
        <v>Installazione normale</v>
      </c>
      <c r="B23" s="159" t="str">
        <f t="shared" ref="B23:O23" si="6">IF(($P14*B14)=0,"",+B$21/$P14*B14)</f>
        <v/>
      </c>
      <c r="C23" s="160" t="str">
        <f t="shared" si="6"/>
        <v/>
      </c>
      <c r="D23" s="160" t="str">
        <f t="shared" si="6"/>
        <v/>
      </c>
      <c r="E23" s="160" t="str">
        <f t="shared" si="6"/>
        <v/>
      </c>
      <c r="F23" s="160" t="str">
        <f t="shared" si="6"/>
        <v/>
      </c>
      <c r="G23" s="160" t="str">
        <f t="shared" si="6"/>
        <v/>
      </c>
      <c r="H23" s="160" t="str">
        <f t="shared" si="6"/>
        <v/>
      </c>
      <c r="I23" s="160" t="str">
        <f t="shared" si="6"/>
        <v/>
      </c>
      <c r="J23" s="160" t="str">
        <f t="shared" si="6"/>
        <v/>
      </c>
      <c r="K23" s="161" t="str">
        <f t="shared" si="6"/>
        <v/>
      </c>
      <c r="L23" s="159" t="str">
        <f t="shared" si="6"/>
        <v/>
      </c>
      <c r="M23" s="160" t="str">
        <f t="shared" si="6"/>
        <v/>
      </c>
      <c r="N23" s="160" t="str">
        <f t="shared" si="6"/>
        <v/>
      </c>
      <c r="O23" s="161" t="str">
        <f t="shared" si="6"/>
        <v/>
      </c>
      <c r="P23" s="150">
        <f>SUM(B23:O23)</f>
        <v>0</v>
      </c>
      <c r="Q23" s="151">
        <f>SUM(B23:O23)</f>
        <v>0</v>
      </c>
      <c r="R23" s="138"/>
      <c r="S23" s="139"/>
      <c r="U23" s="208"/>
    </row>
    <row r="24" spans="1:21" ht="17.100000000000001" customHeight="1" x14ac:dyDescent="0.2">
      <c r="A24" s="158" t="str">
        <f>+A7</f>
        <v>Installazione esigente</v>
      </c>
      <c r="B24" s="159" t="str">
        <f t="shared" ref="B24:O24" si="7">IF(($P15*B15)=0,"",+B$21/$P15*B15)</f>
        <v/>
      </c>
      <c r="C24" s="160" t="str">
        <f t="shared" si="7"/>
        <v/>
      </c>
      <c r="D24" s="160" t="str">
        <f t="shared" si="7"/>
        <v/>
      </c>
      <c r="E24" s="160" t="str">
        <f t="shared" si="7"/>
        <v/>
      </c>
      <c r="F24" s="160" t="str">
        <f t="shared" si="7"/>
        <v/>
      </c>
      <c r="G24" s="160" t="str">
        <f t="shared" si="7"/>
        <v/>
      </c>
      <c r="H24" s="160" t="str">
        <f t="shared" si="7"/>
        <v/>
      </c>
      <c r="I24" s="160" t="str">
        <f t="shared" si="7"/>
        <v/>
      </c>
      <c r="J24" s="160" t="str">
        <f t="shared" si="7"/>
        <v/>
      </c>
      <c r="K24" s="161" t="str">
        <f t="shared" si="7"/>
        <v/>
      </c>
      <c r="L24" s="159" t="str">
        <f t="shared" si="7"/>
        <v/>
      </c>
      <c r="M24" s="160" t="str">
        <f t="shared" si="7"/>
        <v/>
      </c>
      <c r="N24" s="160" t="str">
        <f t="shared" si="7"/>
        <v/>
      </c>
      <c r="O24" s="161" t="str">
        <f t="shared" si="7"/>
        <v/>
      </c>
      <c r="P24" s="150">
        <f>SUM(B24:O24)</f>
        <v>0</v>
      </c>
      <c r="Q24" s="151">
        <f>SUM(B24:O24)</f>
        <v>0</v>
      </c>
      <c r="R24" s="138"/>
      <c r="S24" s="139"/>
      <c r="U24" s="208"/>
    </row>
    <row r="25" spans="1:21" ht="17.100000000000001" customHeight="1" x14ac:dyDescent="0.2">
      <c r="A25" s="162" t="str">
        <f>+A8</f>
        <v>Attività da specialista</v>
      </c>
      <c r="B25" s="163" t="str">
        <f t="shared" ref="B25:O25" si="8">IF(($P16*B16)=0,"",+B$21/$P16*B16)</f>
        <v/>
      </c>
      <c r="C25" s="164" t="str">
        <f t="shared" si="8"/>
        <v/>
      </c>
      <c r="D25" s="164" t="str">
        <f t="shared" si="8"/>
        <v/>
      </c>
      <c r="E25" s="164" t="str">
        <f t="shared" si="8"/>
        <v/>
      </c>
      <c r="F25" s="164" t="str">
        <f t="shared" si="8"/>
        <v/>
      </c>
      <c r="G25" s="164" t="str">
        <f t="shared" si="8"/>
        <v/>
      </c>
      <c r="H25" s="164" t="str">
        <f t="shared" si="8"/>
        <v/>
      </c>
      <c r="I25" s="164" t="str">
        <f t="shared" si="8"/>
        <v/>
      </c>
      <c r="J25" s="164" t="str">
        <f t="shared" si="8"/>
        <v/>
      </c>
      <c r="K25" s="165" t="str">
        <f t="shared" si="8"/>
        <v/>
      </c>
      <c r="L25" s="163" t="str">
        <f t="shared" si="8"/>
        <v/>
      </c>
      <c r="M25" s="164" t="str">
        <f t="shared" si="8"/>
        <v/>
      </c>
      <c r="N25" s="164" t="str">
        <f t="shared" si="8"/>
        <v/>
      </c>
      <c r="O25" s="165" t="str">
        <f t="shared" si="8"/>
        <v/>
      </c>
      <c r="P25" s="152">
        <f>SUM(B25:O25)</f>
        <v>0</v>
      </c>
      <c r="Q25" s="153">
        <f>SUM(B25:O25)</f>
        <v>0</v>
      </c>
      <c r="R25" s="138"/>
      <c r="S25" s="139"/>
      <c r="U25" s="208"/>
    </row>
  </sheetData>
  <sheetProtection password="C606" sheet="1" objects="1" scenarios="1"/>
  <mergeCells count="16">
    <mergeCell ref="U4:U5"/>
    <mergeCell ref="U6:U7"/>
    <mergeCell ref="U8:U9"/>
    <mergeCell ref="U11:U12"/>
    <mergeCell ref="U20:U21"/>
    <mergeCell ref="Q1:R1"/>
    <mergeCell ref="A4:O4"/>
    <mergeCell ref="A12:O12"/>
    <mergeCell ref="A20:O20"/>
    <mergeCell ref="T4:T5"/>
    <mergeCell ref="T11:T12"/>
    <mergeCell ref="Q11:S11"/>
    <mergeCell ref="Q20:Q21"/>
    <mergeCell ref="R20:R21"/>
    <mergeCell ref="S20:S21"/>
    <mergeCell ref="T20:T2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6"/>
  <sheetViews>
    <sheetView showGridLines="0" zoomScaleNormal="100" workbookViewId="0">
      <selection activeCell="C35" sqref="C35"/>
    </sheetView>
  </sheetViews>
  <sheetFormatPr baseColWidth="10" defaultRowHeight="18.75" x14ac:dyDescent="0.2"/>
  <cols>
    <col min="1" max="1" width="34.85546875" style="66" customWidth="1"/>
    <col min="2" max="2" width="7.140625" style="20" customWidth="1"/>
    <col min="3" max="3" width="7.7109375" style="66" customWidth="1"/>
    <col min="4" max="5" width="7.7109375" style="93" customWidth="1"/>
    <col min="6" max="6" width="7.7109375" style="94" customWidth="1"/>
    <col min="7" max="13" width="7.7109375" style="66" customWidth="1"/>
    <col min="14" max="14" width="7.7109375" style="65" customWidth="1"/>
    <col min="15" max="16" width="7.7109375" style="66" customWidth="1"/>
    <col min="17" max="16384" width="11.42578125" style="66"/>
  </cols>
  <sheetData>
    <row r="1" spans="1:29" s="61" customFormat="1" ht="90" customHeight="1" x14ac:dyDescent="0.2">
      <c r="A1" s="115" t="s">
        <v>190</v>
      </c>
      <c r="B1" s="95" t="s">
        <v>123</v>
      </c>
      <c r="C1" s="96" t="str">
        <f>+'Struttura aziendale'!C1</f>
        <v>Capoprogetto</v>
      </c>
      <c r="D1" s="97" t="str">
        <f>+'Struttura aziendale'!D1</f>
        <v>Consulente in sicurezza elettrica</v>
      </c>
      <c r="E1" s="97" t="str">
        <f>+'Struttura aziendale'!E1</f>
        <v>Specialista</v>
      </c>
      <c r="F1" s="97" t="str">
        <f>+'Struttura aziendale'!F1</f>
        <v>Elettricista capo squadra</v>
      </c>
      <c r="G1" s="97" t="str">
        <f>+'Struttura aziendale'!G1</f>
        <v xml:space="preserve">Installatore elettricista (AFC)
</v>
      </c>
      <c r="H1" s="97" t="str">
        <f>+'Struttura aziendale'!H1</f>
        <v xml:space="preserve">Telematico (AFC)
</v>
      </c>
      <c r="I1" s="97" t="str">
        <f>+'Struttura aziendale'!I1</f>
        <v xml:space="preserve">Pianificatore elettricista (AFC)
</v>
      </c>
      <c r="J1" s="97" t="str">
        <f>+'Struttura aziendale'!J1</f>
        <v xml:space="preserve">Elettrticista di montaggio (AFC)
</v>
      </c>
      <c r="K1" s="97" t="str">
        <f>+'Struttura aziendale'!K1</f>
        <v>Montatore (non qualificato)</v>
      </c>
      <c r="L1" s="98" t="str">
        <f>+'Struttura aziendale'!L1</f>
        <v>Montatore di servizio</v>
      </c>
      <c r="M1" s="96" t="str">
        <f>+'Struttura aziendale'!M1</f>
        <v>Persona in 
formazione 1. anno</v>
      </c>
      <c r="N1" s="97" t="str">
        <f>+'Struttura aziendale'!N1</f>
        <v>Persona in 
formazione 2. anno</v>
      </c>
      <c r="O1" s="97" t="str">
        <f>+'Struttura aziendale'!O1</f>
        <v>Persona in 
formazione 3. anno</v>
      </c>
      <c r="P1" s="98" t="str">
        <f>+'Struttura aziendale'!P1</f>
        <v>Persona in 
formazione 4. anno</v>
      </c>
      <c r="Q1" s="70"/>
    </row>
    <row r="2" spans="1:29" ht="26.1" customHeight="1" x14ac:dyDescent="0.2">
      <c r="A2" s="450" t="s">
        <v>88</v>
      </c>
      <c r="B2" s="451"/>
      <c r="C2" s="62">
        <f>'Calcolo prezzo di vendita'!C2</f>
        <v>0</v>
      </c>
      <c r="D2" s="63">
        <f>'Calcolo prezzo di vendita'!D2</f>
        <v>0</v>
      </c>
      <c r="E2" s="63">
        <f>'Calcolo prezzo di vendita'!E2</f>
        <v>0</v>
      </c>
      <c r="F2" s="63">
        <f>'Calcolo prezzo di vendita'!F2</f>
        <v>0</v>
      </c>
      <c r="G2" s="63">
        <f>'Calcolo prezzo di vendita'!G2</f>
        <v>0</v>
      </c>
      <c r="H2" s="63">
        <f>'Calcolo prezzo di vendita'!H2</f>
        <v>0</v>
      </c>
      <c r="I2" s="63">
        <f>'Calcolo prezzo di vendita'!I2</f>
        <v>0</v>
      </c>
      <c r="J2" s="63">
        <f>'Calcolo prezzo di vendita'!J2</f>
        <v>0</v>
      </c>
      <c r="K2" s="63">
        <f>'Calcolo prezzo di vendita'!K2</f>
        <v>0</v>
      </c>
      <c r="L2" s="64">
        <f>'Calcolo prezzo di vendita'!L2</f>
        <v>0</v>
      </c>
      <c r="M2" s="62">
        <f>'Calcolo prezzo di vendita'!M2</f>
        <v>0</v>
      </c>
      <c r="N2" s="63">
        <f>'Calcolo prezzo di vendita'!N2</f>
        <v>0</v>
      </c>
      <c r="O2" s="63">
        <f>'Calcolo prezzo di vendita'!O2</f>
        <v>0</v>
      </c>
      <c r="P2" s="64">
        <f>'Calcolo prezzo di vendita'!P2</f>
        <v>0</v>
      </c>
      <c r="Q2" s="65"/>
    </row>
    <row r="3" spans="1:29" ht="26.1" customHeight="1" x14ac:dyDescent="0.2">
      <c r="A3" s="113" t="s">
        <v>121</v>
      </c>
      <c r="B3" s="114">
        <f>'Calcolo prezzo di vendita'!B3</f>
        <v>0</v>
      </c>
      <c r="C3" s="67">
        <f>+$B3*C2</f>
        <v>0</v>
      </c>
      <c r="D3" s="68">
        <f t="shared" ref="D3:P3" si="0">+$B3*D2</f>
        <v>0</v>
      </c>
      <c r="E3" s="68">
        <f t="shared" si="0"/>
        <v>0</v>
      </c>
      <c r="F3" s="68">
        <f t="shared" si="0"/>
        <v>0</v>
      </c>
      <c r="G3" s="68">
        <f t="shared" si="0"/>
        <v>0</v>
      </c>
      <c r="H3" s="68">
        <f t="shared" si="0"/>
        <v>0</v>
      </c>
      <c r="I3" s="68">
        <f t="shared" si="0"/>
        <v>0</v>
      </c>
      <c r="J3" s="68">
        <f t="shared" si="0"/>
        <v>0</v>
      </c>
      <c r="K3" s="68">
        <f t="shared" si="0"/>
        <v>0</v>
      </c>
      <c r="L3" s="69">
        <f t="shared" si="0"/>
        <v>0</v>
      </c>
      <c r="M3" s="100">
        <f t="shared" si="0"/>
        <v>0</v>
      </c>
      <c r="N3" s="68">
        <f t="shared" si="0"/>
        <v>0</v>
      </c>
      <c r="O3" s="68">
        <f t="shared" si="0"/>
        <v>0</v>
      </c>
      <c r="P3" s="69">
        <f t="shared" si="0"/>
        <v>0</v>
      </c>
      <c r="Q3" s="65"/>
      <c r="R3" s="70"/>
      <c r="S3" s="70"/>
      <c r="T3" s="70"/>
      <c r="U3" s="70"/>
      <c r="V3" s="70"/>
      <c r="W3" s="70"/>
      <c r="X3" s="70"/>
      <c r="Y3" s="70"/>
      <c r="Z3" s="70"/>
      <c r="AA3" s="70"/>
      <c r="AB3" s="70"/>
      <c r="AC3" s="70"/>
    </row>
    <row r="4" spans="1:29" ht="26.1" customHeight="1" x14ac:dyDescent="0.2">
      <c r="A4" s="448" t="s">
        <v>172</v>
      </c>
      <c r="B4" s="449"/>
      <c r="C4" s="71">
        <f>'Calcolo prezzo di vendita'!C4</f>
        <v>0</v>
      </c>
      <c r="D4" s="72">
        <f>'Calcolo prezzo di vendita'!D4</f>
        <v>0</v>
      </c>
      <c r="E4" s="72">
        <f>'Calcolo prezzo di vendita'!E4</f>
        <v>0</v>
      </c>
      <c r="F4" s="72">
        <f>'Calcolo prezzo di vendita'!F4</f>
        <v>0</v>
      </c>
      <c r="G4" s="72">
        <f>'Calcolo prezzo di vendita'!G4</f>
        <v>0</v>
      </c>
      <c r="H4" s="72">
        <f>'Calcolo prezzo di vendita'!H4</f>
        <v>0</v>
      </c>
      <c r="I4" s="72">
        <f>'Calcolo prezzo di vendita'!I4</f>
        <v>0</v>
      </c>
      <c r="J4" s="72">
        <f>'Calcolo prezzo di vendita'!J4</f>
        <v>0</v>
      </c>
      <c r="K4" s="72">
        <f>'Calcolo prezzo di vendita'!K4</f>
        <v>0</v>
      </c>
      <c r="L4" s="73">
        <f>'Calcolo prezzo di vendita'!L4</f>
        <v>0</v>
      </c>
      <c r="M4" s="112">
        <f>'Calcolo prezzo di vendita'!M4</f>
        <v>0</v>
      </c>
      <c r="N4" s="72">
        <f>'Calcolo prezzo di vendita'!N4</f>
        <v>0</v>
      </c>
      <c r="O4" s="72">
        <f>'Calcolo prezzo di vendita'!O4</f>
        <v>0</v>
      </c>
      <c r="P4" s="73">
        <f>'Calcolo prezzo di vendita'!P4</f>
        <v>0</v>
      </c>
      <c r="Q4" s="65"/>
      <c r="R4" s="70"/>
      <c r="S4" s="70"/>
      <c r="T4" s="70"/>
      <c r="U4" s="70"/>
      <c r="V4" s="70"/>
      <c r="W4" s="70"/>
      <c r="X4" s="70"/>
      <c r="Y4" s="70"/>
      <c r="Z4" s="70"/>
      <c r="AA4" s="70"/>
      <c r="AB4" s="70"/>
      <c r="AC4" s="70"/>
    </row>
    <row r="5" spans="1:29" ht="26.1" customHeight="1" x14ac:dyDescent="0.2">
      <c r="A5" s="106" t="s">
        <v>167</v>
      </c>
      <c r="B5" s="107"/>
      <c r="C5" s="74">
        <f>+C4+C3+C2</f>
        <v>0</v>
      </c>
      <c r="D5" s="75">
        <f t="shared" ref="D5:P5" si="1">+D4+D3+D2</f>
        <v>0</v>
      </c>
      <c r="E5" s="75">
        <f t="shared" si="1"/>
        <v>0</v>
      </c>
      <c r="F5" s="75">
        <f t="shared" si="1"/>
        <v>0</v>
      </c>
      <c r="G5" s="75">
        <f t="shared" si="1"/>
        <v>0</v>
      </c>
      <c r="H5" s="75">
        <f t="shared" si="1"/>
        <v>0</v>
      </c>
      <c r="I5" s="75">
        <f t="shared" si="1"/>
        <v>0</v>
      </c>
      <c r="J5" s="75">
        <f t="shared" si="1"/>
        <v>0</v>
      </c>
      <c r="K5" s="75">
        <f t="shared" si="1"/>
        <v>0</v>
      </c>
      <c r="L5" s="76">
        <f t="shared" si="1"/>
        <v>0</v>
      </c>
      <c r="M5" s="101">
        <f t="shared" si="1"/>
        <v>0</v>
      </c>
      <c r="N5" s="75">
        <f t="shared" si="1"/>
        <v>0</v>
      </c>
      <c r="O5" s="75">
        <f t="shared" si="1"/>
        <v>0</v>
      </c>
      <c r="P5" s="76">
        <f t="shared" si="1"/>
        <v>0</v>
      </c>
      <c r="Q5" s="65"/>
      <c r="R5" s="70"/>
      <c r="S5" s="70"/>
      <c r="T5" s="70"/>
      <c r="U5" s="70"/>
      <c r="V5" s="70"/>
      <c r="W5" s="70"/>
      <c r="X5" s="70"/>
      <c r="Y5" s="70"/>
      <c r="Z5" s="70"/>
      <c r="AA5" s="70"/>
      <c r="AB5" s="70"/>
      <c r="AC5" s="70"/>
    </row>
    <row r="6" spans="1:29" ht="26.1" customHeight="1" x14ac:dyDescent="0.2">
      <c r="A6" s="113" t="s">
        <v>188</v>
      </c>
      <c r="B6" s="114">
        <f>+'Calcolo prezzo di vendita'!B6</f>
        <v>0</v>
      </c>
      <c r="C6" s="67">
        <f>+$B6*C5</f>
        <v>0</v>
      </c>
      <c r="D6" s="68">
        <f t="shared" ref="D6:P6" si="2">+$B6*D5</f>
        <v>0</v>
      </c>
      <c r="E6" s="68">
        <f t="shared" si="2"/>
        <v>0</v>
      </c>
      <c r="F6" s="68">
        <f t="shared" si="2"/>
        <v>0</v>
      </c>
      <c r="G6" s="68">
        <f t="shared" si="2"/>
        <v>0</v>
      </c>
      <c r="H6" s="68">
        <f t="shared" si="2"/>
        <v>0</v>
      </c>
      <c r="I6" s="68">
        <f t="shared" si="2"/>
        <v>0</v>
      </c>
      <c r="J6" s="68">
        <f t="shared" si="2"/>
        <v>0</v>
      </c>
      <c r="K6" s="68">
        <f t="shared" si="2"/>
        <v>0</v>
      </c>
      <c r="L6" s="69">
        <f t="shared" si="2"/>
        <v>0</v>
      </c>
      <c r="M6" s="100">
        <f t="shared" si="2"/>
        <v>0</v>
      </c>
      <c r="N6" s="68">
        <f t="shared" si="2"/>
        <v>0</v>
      </c>
      <c r="O6" s="68">
        <f t="shared" si="2"/>
        <v>0</v>
      </c>
      <c r="P6" s="69">
        <f t="shared" si="2"/>
        <v>0</v>
      </c>
      <c r="Q6" s="65"/>
      <c r="R6" s="70"/>
      <c r="S6" s="70"/>
      <c r="T6" s="70"/>
      <c r="U6" s="70"/>
      <c r="V6" s="70"/>
      <c r="W6" s="70"/>
      <c r="X6" s="70"/>
      <c r="Y6" s="70"/>
      <c r="Z6" s="70"/>
      <c r="AA6" s="70"/>
      <c r="AB6" s="70"/>
      <c r="AC6" s="70"/>
    </row>
    <row r="7" spans="1:29" ht="26.1" customHeight="1" x14ac:dyDescent="0.2">
      <c r="A7" s="454" t="s">
        <v>173</v>
      </c>
      <c r="B7" s="373"/>
      <c r="C7" s="71">
        <f>+$B7*C5</f>
        <v>0</v>
      </c>
      <c r="D7" s="72">
        <f t="shared" ref="D7:P7" si="3">+$B7*D5</f>
        <v>0</v>
      </c>
      <c r="E7" s="72">
        <f t="shared" si="3"/>
        <v>0</v>
      </c>
      <c r="F7" s="72">
        <f t="shared" si="3"/>
        <v>0</v>
      </c>
      <c r="G7" s="72">
        <f t="shared" si="3"/>
        <v>0</v>
      </c>
      <c r="H7" s="72">
        <f t="shared" si="3"/>
        <v>0</v>
      </c>
      <c r="I7" s="72">
        <f t="shared" si="3"/>
        <v>0</v>
      </c>
      <c r="J7" s="72">
        <f t="shared" si="3"/>
        <v>0</v>
      </c>
      <c r="K7" s="72">
        <f t="shared" si="3"/>
        <v>0</v>
      </c>
      <c r="L7" s="73">
        <f t="shared" si="3"/>
        <v>0</v>
      </c>
      <c r="M7" s="112">
        <f t="shared" si="3"/>
        <v>0</v>
      </c>
      <c r="N7" s="72">
        <f t="shared" si="3"/>
        <v>0</v>
      </c>
      <c r="O7" s="72">
        <f t="shared" si="3"/>
        <v>0</v>
      </c>
      <c r="P7" s="73">
        <f t="shared" si="3"/>
        <v>0</v>
      </c>
      <c r="Q7" s="65"/>
      <c r="R7" s="70"/>
      <c r="S7" s="70"/>
      <c r="T7" s="70"/>
      <c r="U7" s="70"/>
      <c r="V7" s="70"/>
      <c r="W7" s="70"/>
      <c r="X7" s="70"/>
      <c r="Y7" s="70"/>
      <c r="Z7" s="70"/>
      <c r="AA7" s="70"/>
      <c r="AB7" s="70"/>
      <c r="AC7" s="70"/>
    </row>
    <row r="8" spans="1:29" ht="26.1" customHeight="1" x14ac:dyDescent="0.2">
      <c r="A8" s="108" t="s">
        <v>119</v>
      </c>
      <c r="B8" s="107"/>
      <c r="C8" s="74">
        <f>+C7+C6+C5</f>
        <v>0</v>
      </c>
      <c r="D8" s="75">
        <f t="shared" ref="D8:P8" si="4">+D7+D6+D5</f>
        <v>0</v>
      </c>
      <c r="E8" s="75">
        <f t="shared" si="4"/>
        <v>0</v>
      </c>
      <c r="F8" s="75">
        <f t="shared" si="4"/>
        <v>0</v>
      </c>
      <c r="G8" s="75">
        <f t="shared" si="4"/>
        <v>0</v>
      </c>
      <c r="H8" s="75">
        <f t="shared" si="4"/>
        <v>0</v>
      </c>
      <c r="I8" s="75">
        <f t="shared" si="4"/>
        <v>0</v>
      </c>
      <c r="J8" s="75">
        <f t="shared" si="4"/>
        <v>0</v>
      </c>
      <c r="K8" s="75">
        <f t="shared" si="4"/>
        <v>0</v>
      </c>
      <c r="L8" s="76">
        <f t="shared" si="4"/>
        <v>0</v>
      </c>
      <c r="M8" s="101">
        <f t="shared" si="4"/>
        <v>0</v>
      </c>
      <c r="N8" s="75">
        <f t="shared" si="4"/>
        <v>0</v>
      </c>
      <c r="O8" s="75">
        <f t="shared" si="4"/>
        <v>0</v>
      </c>
      <c r="P8" s="76">
        <f t="shared" si="4"/>
        <v>0</v>
      </c>
      <c r="Q8" s="65"/>
      <c r="R8" s="70"/>
      <c r="S8" s="70"/>
      <c r="T8" s="70"/>
      <c r="U8" s="70"/>
      <c r="V8" s="70"/>
      <c r="W8" s="70"/>
      <c r="X8" s="70"/>
      <c r="Y8" s="70"/>
      <c r="Z8" s="70"/>
      <c r="AA8" s="70"/>
      <c r="AB8" s="70"/>
      <c r="AC8" s="70"/>
    </row>
    <row r="9" spans="1:29" ht="26.1" customHeight="1" x14ac:dyDescent="0.2">
      <c r="A9" s="99" t="s">
        <v>171</v>
      </c>
      <c r="B9" s="105">
        <f>+'Calcolo prezzo di vendita'!B9</f>
        <v>0</v>
      </c>
      <c r="C9" s="102">
        <f>+$B9*C8</f>
        <v>0</v>
      </c>
      <c r="D9" s="78">
        <f t="shared" ref="D9:P9" si="5">+$B9*D8</f>
        <v>0</v>
      </c>
      <c r="E9" s="78">
        <f t="shared" si="5"/>
        <v>0</v>
      </c>
      <c r="F9" s="78">
        <f t="shared" si="5"/>
        <v>0</v>
      </c>
      <c r="G9" s="78">
        <f t="shared" si="5"/>
        <v>0</v>
      </c>
      <c r="H9" s="78">
        <f t="shared" si="5"/>
        <v>0</v>
      </c>
      <c r="I9" s="78">
        <f t="shared" si="5"/>
        <v>0</v>
      </c>
      <c r="J9" s="78">
        <f t="shared" si="5"/>
        <v>0</v>
      </c>
      <c r="K9" s="78">
        <f t="shared" si="5"/>
        <v>0</v>
      </c>
      <c r="L9" s="79">
        <f t="shared" si="5"/>
        <v>0</v>
      </c>
      <c r="M9" s="77">
        <f t="shared" si="5"/>
        <v>0</v>
      </c>
      <c r="N9" s="78">
        <f t="shared" si="5"/>
        <v>0</v>
      </c>
      <c r="O9" s="78">
        <f t="shared" si="5"/>
        <v>0</v>
      </c>
      <c r="P9" s="79">
        <f t="shared" si="5"/>
        <v>0</v>
      </c>
      <c r="Q9" s="65"/>
      <c r="R9" s="70"/>
      <c r="S9" s="70"/>
      <c r="T9" s="70"/>
      <c r="U9" s="70"/>
      <c r="V9" s="70"/>
      <c r="W9" s="70"/>
      <c r="X9" s="70"/>
      <c r="Y9" s="70"/>
      <c r="Z9" s="70"/>
      <c r="AA9" s="70"/>
      <c r="AB9" s="70"/>
      <c r="AC9" s="70"/>
    </row>
    <row r="10" spans="1:29" ht="26.1" customHeight="1" x14ac:dyDescent="0.2">
      <c r="A10" s="453" t="s">
        <v>124</v>
      </c>
      <c r="B10" s="447"/>
      <c r="C10" s="80">
        <f>+C9+C8</f>
        <v>0</v>
      </c>
      <c r="D10" s="81">
        <f t="shared" ref="D10:P10" si="6">+D9+D8</f>
        <v>0</v>
      </c>
      <c r="E10" s="81">
        <f t="shared" si="6"/>
        <v>0</v>
      </c>
      <c r="F10" s="81">
        <f t="shared" si="6"/>
        <v>0</v>
      </c>
      <c r="G10" s="81">
        <f t="shared" si="6"/>
        <v>0</v>
      </c>
      <c r="H10" s="81">
        <f t="shared" si="6"/>
        <v>0</v>
      </c>
      <c r="I10" s="81">
        <f t="shared" si="6"/>
        <v>0</v>
      </c>
      <c r="J10" s="81">
        <f t="shared" si="6"/>
        <v>0</v>
      </c>
      <c r="K10" s="81">
        <f t="shared" si="6"/>
        <v>0</v>
      </c>
      <c r="L10" s="82">
        <f t="shared" si="6"/>
        <v>0</v>
      </c>
      <c r="M10" s="80">
        <f t="shared" si="6"/>
        <v>0</v>
      </c>
      <c r="N10" s="81">
        <f t="shared" si="6"/>
        <v>0</v>
      </c>
      <c r="O10" s="81">
        <f t="shared" si="6"/>
        <v>0</v>
      </c>
      <c r="P10" s="82">
        <f t="shared" si="6"/>
        <v>0</v>
      </c>
      <c r="Q10" s="70"/>
      <c r="R10" s="70"/>
      <c r="S10" s="70"/>
      <c r="T10" s="70"/>
      <c r="U10" s="70"/>
      <c r="V10" s="70"/>
      <c r="W10" s="70"/>
      <c r="X10" s="70"/>
      <c r="Y10" s="70"/>
      <c r="Z10" s="70"/>
      <c r="AA10" s="70"/>
      <c r="AB10" s="70"/>
      <c r="AC10" s="70"/>
    </row>
    <row r="11" spans="1:29" ht="26.1" customHeight="1" x14ac:dyDescent="0.2">
      <c r="A11" s="110"/>
      <c r="B11" s="111"/>
      <c r="C11" s="415" t="s">
        <v>191</v>
      </c>
      <c r="D11" s="416"/>
      <c r="E11" s="416"/>
      <c r="F11" s="416"/>
      <c r="G11" s="416"/>
      <c r="H11" s="416"/>
      <c r="I11" s="416"/>
      <c r="J11" s="416"/>
      <c r="K11" s="416"/>
      <c r="L11" s="416"/>
      <c r="M11" s="416"/>
      <c r="N11" s="416"/>
      <c r="O11" s="416"/>
      <c r="P11" s="452"/>
      <c r="Q11" s="70"/>
      <c r="R11" s="70"/>
      <c r="S11" s="70"/>
      <c r="T11" s="70"/>
      <c r="U11" s="70"/>
      <c r="V11" s="70"/>
      <c r="W11" s="70"/>
      <c r="X11" s="70"/>
      <c r="Y11" s="70"/>
      <c r="Z11" s="70"/>
      <c r="AA11" s="70"/>
      <c r="AB11" s="70"/>
      <c r="AC11" s="70"/>
    </row>
    <row r="12" spans="1:29" ht="26.1" customHeight="1" x14ac:dyDescent="0.2">
      <c r="A12" s="99" t="s">
        <v>102</v>
      </c>
      <c r="B12" s="109" t="str">
        <f>'ET C '!G8</f>
        <v/>
      </c>
      <c r="C12" s="103"/>
      <c r="D12" s="77" t="str">
        <f>IF(D2=0,"",IF($B$12="","",+$B$12*'Calcolo prezzo di vendita'!C10))</f>
        <v/>
      </c>
      <c r="E12" s="78" t="str">
        <f>IF(E2=0,"",IF($B$12="","",+$B$12*'Calcolo prezzo di vendita'!C10))</f>
        <v/>
      </c>
      <c r="F12" s="78" t="str">
        <f>IF(F2=0,"",IF($B$12="","",+$B$12*'Calcolo prezzo di vendita'!C10))</f>
        <v/>
      </c>
      <c r="G12" s="78" t="str">
        <f>IF(G2=0,"",IF($B$12="","",+$B$12*'Calcolo prezzo di vendita'!C10))</f>
        <v/>
      </c>
      <c r="H12" s="78" t="str">
        <f>IF(H2=0,"",IF($B$12="","",+$B$12*'Calcolo prezzo di vendita'!C10))</f>
        <v/>
      </c>
      <c r="I12" s="78" t="str">
        <f>IF(I2=0,"",IF($B$12="","",+$B$12*'Calcolo prezzo di vendita'!C10))</f>
        <v/>
      </c>
      <c r="J12" s="78" t="str">
        <f>IF(J2=0,"",IF($B$12="","",+$B$12*'Calcolo prezzo di vendita'!C10))</f>
        <v/>
      </c>
      <c r="K12" s="78" t="str">
        <f>IF(K2=0,"",IF($B$12="","",+$B$12*'Calcolo prezzo di vendita'!C10))</f>
        <v/>
      </c>
      <c r="L12" s="79" t="str">
        <f>IF(L2=0,"",IF($B$12="","",+$B$12*'Calcolo prezzo di vendita'!C10))</f>
        <v/>
      </c>
      <c r="M12" s="77" t="str">
        <f>IF(M2=0,"",IF($B$12="","",+$B$12*'Calcolo prezzo di vendita'!C10))</f>
        <v/>
      </c>
      <c r="N12" s="78" t="str">
        <f>IF(N2=0,"",IF($B$12="","",+$B$12*'Calcolo prezzo di vendita'!C10))</f>
        <v/>
      </c>
      <c r="O12" s="78" t="str">
        <f>IF(O2=0,"",IF($B$12="","",+$B$12*'Calcolo prezzo di vendita'!C10))</f>
        <v/>
      </c>
      <c r="P12" s="79" t="str">
        <f>IF(P2=0,"",IF($B$12="","",+$B$12*'Calcolo prezzo di vendita'!C10))</f>
        <v/>
      </c>
      <c r="Q12" s="70"/>
      <c r="R12" s="70"/>
      <c r="S12" s="70"/>
      <c r="T12" s="70"/>
      <c r="U12" s="70"/>
      <c r="V12" s="70"/>
      <c r="W12" s="70"/>
      <c r="X12" s="70"/>
      <c r="Y12" s="70"/>
      <c r="Z12" s="70"/>
      <c r="AA12" s="70"/>
      <c r="AB12" s="70"/>
      <c r="AC12" s="70"/>
    </row>
    <row r="13" spans="1:29" ht="26.1" customHeight="1" x14ac:dyDescent="0.2">
      <c r="A13" s="426" t="s">
        <v>157</v>
      </c>
      <c r="B13" s="447"/>
      <c r="C13" s="104"/>
      <c r="D13" s="81" t="str">
        <f t="shared" ref="D13:P13" si="7">IF((D12)="","",+D12+D10)</f>
        <v/>
      </c>
      <c r="E13" s="81" t="str">
        <f t="shared" si="7"/>
        <v/>
      </c>
      <c r="F13" s="81" t="str">
        <f t="shared" si="7"/>
        <v/>
      </c>
      <c r="G13" s="81" t="str">
        <f t="shared" si="7"/>
        <v/>
      </c>
      <c r="H13" s="81" t="str">
        <f t="shared" si="7"/>
        <v/>
      </c>
      <c r="I13" s="81" t="str">
        <f t="shared" si="7"/>
        <v/>
      </c>
      <c r="J13" s="81" t="str">
        <f t="shared" si="7"/>
        <v/>
      </c>
      <c r="K13" s="81" t="str">
        <f t="shared" si="7"/>
        <v/>
      </c>
      <c r="L13" s="82" t="str">
        <f t="shared" si="7"/>
        <v/>
      </c>
      <c r="M13" s="80" t="str">
        <f t="shared" si="7"/>
        <v/>
      </c>
      <c r="N13" s="81" t="str">
        <f t="shared" si="7"/>
        <v/>
      </c>
      <c r="O13" s="81" t="str">
        <f t="shared" si="7"/>
        <v/>
      </c>
      <c r="P13" s="82" t="str">
        <f t="shared" si="7"/>
        <v/>
      </c>
      <c r="Q13" s="70"/>
      <c r="R13" s="70"/>
      <c r="S13" s="70"/>
      <c r="T13" s="70"/>
      <c r="U13" s="70"/>
      <c r="V13" s="70"/>
      <c r="W13" s="70"/>
      <c r="X13" s="70"/>
      <c r="Y13" s="70"/>
      <c r="Z13" s="70"/>
      <c r="AA13" s="70"/>
      <c r="AB13" s="70"/>
      <c r="AC13" s="70"/>
    </row>
    <row r="14" spans="1:29" s="83" customFormat="1" ht="15.75" customHeight="1" x14ac:dyDescent="0.2">
      <c r="G14" s="84"/>
      <c r="H14" s="84"/>
      <c r="I14" s="84"/>
      <c r="J14" s="84"/>
      <c r="K14" s="84"/>
      <c r="L14" s="84"/>
      <c r="M14" s="85"/>
    </row>
    <row r="15" spans="1:29" s="86" customFormat="1" ht="12.75" x14ac:dyDescent="0.2">
      <c r="B15" s="18"/>
      <c r="C15" s="87"/>
      <c r="D15" s="88"/>
      <c r="E15" s="88"/>
      <c r="F15" s="89"/>
      <c r="G15" s="87"/>
      <c r="H15" s="87"/>
      <c r="I15" s="87"/>
      <c r="J15" s="87"/>
      <c r="K15" s="87"/>
      <c r="L15" s="87"/>
      <c r="M15" s="87"/>
    </row>
    <row r="16" spans="1:29" s="92" customFormat="1" ht="15.75" customHeight="1" x14ac:dyDescent="0.2">
      <c r="A16" s="70"/>
      <c r="B16" s="22"/>
      <c r="C16" s="70"/>
      <c r="D16" s="90"/>
      <c r="E16" s="90"/>
      <c r="F16" s="91"/>
      <c r="G16" s="70"/>
      <c r="H16" s="70"/>
      <c r="I16" s="70"/>
      <c r="J16" s="70"/>
      <c r="K16" s="70"/>
      <c r="L16" s="70"/>
      <c r="M16" s="70"/>
    </row>
  </sheetData>
  <sheetProtection algorithmName="SHA-512" hashValue="fxx+jd6y9DSotGAABRiV1MrrjXUm0mMBY9y+9PaKHn57TpuHZnQll2Nml/f/UKWTWxevbbkC7XYSTONyXCBZOw==" saltValue="STAdNtP40k2V/3tiVCbj3w==" spinCount="100000" sheet="1" objects="1" scenarios="1"/>
  <mergeCells count="6">
    <mergeCell ref="A13:B13"/>
    <mergeCell ref="A4:B4"/>
    <mergeCell ref="A2:B2"/>
    <mergeCell ref="C11:P11"/>
    <mergeCell ref="A10:B10"/>
    <mergeCell ref="A7:B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showGridLines="0" zoomScaleNormal="100" workbookViewId="0">
      <selection activeCell="C35" sqref="C35"/>
    </sheetView>
  </sheetViews>
  <sheetFormatPr baseColWidth="10" defaultRowHeight="12.75" x14ac:dyDescent="0.2"/>
  <cols>
    <col min="1" max="1" width="16.85546875" style="31" customWidth="1"/>
    <col min="2" max="2" width="14.7109375" style="31" customWidth="1"/>
    <col min="3" max="6" width="12.5703125" style="31" customWidth="1"/>
    <col min="7" max="7" width="14.7109375" style="37" customWidth="1"/>
    <col min="8" max="16384" width="11.42578125" style="31"/>
  </cols>
  <sheetData>
    <row r="1" spans="1:10" s="32" customFormat="1" ht="24.75" x14ac:dyDescent="0.4">
      <c r="A1" s="457" t="s">
        <v>101</v>
      </c>
      <c r="B1" s="458"/>
      <c r="C1" s="458"/>
      <c r="D1" s="458"/>
      <c r="E1" s="458"/>
      <c r="F1" s="458"/>
      <c r="G1" s="458"/>
    </row>
    <row r="3" spans="1:10" s="33" customFormat="1" ht="48.75" customHeight="1" x14ac:dyDescent="0.2">
      <c r="A3" s="116" t="s">
        <v>189</v>
      </c>
      <c r="B3" s="117" t="s">
        <v>97</v>
      </c>
      <c r="C3" s="118" t="s">
        <v>98</v>
      </c>
      <c r="D3" s="119" t="s">
        <v>99</v>
      </c>
      <c r="E3" s="29" t="s">
        <v>100</v>
      </c>
      <c r="F3" s="30" t="s">
        <v>138</v>
      </c>
      <c r="G3" s="29" t="s">
        <v>175</v>
      </c>
    </row>
    <row r="4" spans="1:10" s="34" customFormat="1" ht="25.5" x14ac:dyDescent="0.2">
      <c r="A4" s="49" t="s">
        <v>93</v>
      </c>
      <c r="B4" s="28">
        <v>6.4000000000000001E-2</v>
      </c>
      <c r="C4" s="40">
        <v>2.8000000000000001E-2</v>
      </c>
      <c r="D4" s="41">
        <v>3.7999999999999999E-2</v>
      </c>
      <c r="E4" s="52">
        <f>+D4+C4+B4</f>
        <v>0.13</v>
      </c>
      <c r="F4" s="55" t="str">
        <f>+Collaboratori!Q13</f>
        <v/>
      </c>
      <c r="G4" s="58" t="str">
        <f>IF(ISERR(E4)=TRUE,"",IF(F4="","",(+E4*F4)))</f>
        <v/>
      </c>
    </row>
    <row r="5" spans="1:10" s="34" customFormat="1" ht="25.5" x14ac:dyDescent="0.2">
      <c r="A5" s="50" t="s">
        <v>94</v>
      </c>
      <c r="B5" s="42">
        <v>6.6000000000000003E-2</v>
      </c>
      <c r="C5" s="43">
        <v>4.3999999999999997E-2</v>
      </c>
      <c r="D5" s="44">
        <v>8.4000000000000005E-2</v>
      </c>
      <c r="E5" s="53">
        <f>+D5+C5+B5</f>
        <v>0.19400000000000001</v>
      </c>
      <c r="F5" s="56" t="str">
        <f>+Collaboratori!Q14</f>
        <v/>
      </c>
      <c r="G5" s="59" t="str">
        <f>IF(ISERR(E5)=TRUE,"",IF(F5="","",(+E5*F5)))</f>
        <v/>
      </c>
    </row>
    <row r="6" spans="1:10" s="34" customFormat="1" ht="25.5" x14ac:dyDescent="0.2">
      <c r="A6" s="50" t="s">
        <v>95</v>
      </c>
      <c r="B6" s="42">
        <v>7.0999999999999994E-2</v>
      </c>
      <c r="C6" s="43">
        <v>4.4999999999999998E-2</v>
      </c>
      <c r="D6" s="44">
        <v>0.122</v>
      </c>
      <c r="E6" s="53">
        <f>+D6+C6+B6</f>
        <v>0.23799999999999999</v>
      </c>
      <c r="F6" s="56" t="str">
        <f>+Collaboratori!Q15</f>
        <v/>
      </c>
      <c r="G6" s="59" t="str">
        <f>IF(ISERR(E6)=TRUE,"",IF(F6="","",(+E6*F6)))</f>
        <v/>
      </c>
    </row>
    <row r="7" spans="1:10" s="34" customFormat="1" ht="25.5" x14ac:dyDescent="0.2">
      <c r="A7" s="51" t="s">
        <v>96</v>
      </c>
      <c r="B7" s="45">
        <v>7.1999999999999995E-2</v>
      </c>
      <c r="C7" s="46">
        <v>3.5999999999999997E-2</v>
      </c>
      <c r="D7" s="47">
        <v>0.06</v>
      </c>
      <c r="E7" s="54">
        <f>+D7+C7+B7</f>
        <v>0.16799999999999998</v>
      </c>
      <c r="F7" s="57" t="str">
        <f>+Collaboratori!Q16</f>
        <v/>
      </c>
      <c r="G7" s="60" t="str">
        <f>IF(ISERR(E7)=TRUE,"",IF(F7="","",(+E7*F7)))</f>
        <v/>
      </c>
    </row>
    <row r="8" spans="1:10" s="34" customFormat="1" ht="30.75" customHeight="1" x14ac:dyDescent="0.2">
      <c r="B8" s="35"/>
      <c r="C8" s="35"/>
      <c r="D8" s="36"/>
      <c r="E8" s="455" t="s">
        <v>128</v>
      </c>
      <c r="F8" s="456"/>
      <c r="G8" s="48" t="str">
        <f>IF(SUM(G4:G7)=0,"",ROUND(SUM(G4:G7),3))</f>
        <v/>
      </c>
    </row>
    <row r="9" spans="1:10" ht="31.5" customHeight="1" x14ac:dyDescent="0.2">
      <c r="A9" s="31" t="s">
        <v>156</v>
      </c>
    </row>
    <row r="10" spans="1:10" ht="13.5" customHeight="1" x14ac:dyDescent="0.2"/>
    <row r="11" spans="1:10" x14ac:dyDescent="0.2">
      <c r="A11" s="38"/>
      <c r="B11" s="38"/>
      <c r="C11" s="38"/>
      <c r="D11" s="38"/>
      <c r="E11" s="38"/>
      <c r="F11" s="38"/>
      <c r="G11" s="39"/>
      <c r="H11" s="38"/>
      <c r="I11" s="38"/>
      <c r="J11" s="38"/>
    </row>
    <row r="12" spans="1:10" x14ac:dyDescent="0.2">
      <c r="A12" s="38"/>
      <c r="B12" s="38"/>
      <c r="C12" s="38"/>
      <c r="D12" s="38"/>
      <c r="E12" s="38"/>
      <c r="F12" s="38"/>
      <c r="G12" s="39"/>
      <c r="H12" s="38"/>
      <c r="I12" s="38"/>
      <c r="J12" s="38"/>
    </row>
    <row r="13" spans="1:10" x14ac:dyDescent="0.2">
      <c r="A13" s="38"/>
      <c r="B13" s="38"/>
      <c r="C13" s="38"/>
      <c r="D13" s="38"/>
      <c r="E13" s="38"/>
      <c r="F13" s="38"/>
      <c r="G13" s="39"/>
      <c r="H13" s="38"/>
      <c r="I13" s="38"/>
      <c r="J13" s="38"/>
    </row>
    <row r="14" spans="1:10" x14ac:dyDescent="0.2">
      <c r="A14" s="38"/>
      <c r="B14" s="38"/>
      <c r="C14" s="38"/>
      <c r="D14" s="38"/>
      <c r="E14" s="38"/>
      <c r="F14" s="38"/>
      <c r="G14" s="39"/>
      <c r="H14" s="38"/>
      <c r="I14" s="38"/>
      <c r="J14" s="38"/>
    </row>
    <row r="15" spans="1:10" x14ac:dyDescent="0.2">
      <c r="A15" s="38"/>
      <c r="B15" s="38"/>
      <c r="C15" s="38"/>
      <c r="D15" s="38"/>
      <c r="E15" s="38"/>
      <c r="F15" s="38"/>
      <c r="G15" s="39"/>
      <c r="H15" s="38"/>
      <c r="I15" s="38"/>
      <c r="J15" s="38"/>
    </row>
  </sheetData>
  <sheetProtection password="C606" sheet="1" objects="1" scenarios="1"/>
  <mergeCells count="2">
    <mergeCell ref="E8:F8"/>
    <mergeCell ref="A1:G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01.2024&amp;"Arial,Standard"
&amp;R&amp;"Calibri,Standard"Pagina &amp;P/&amp;N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s>
  <sheetData>
    <row r="2" spans="1:5" s="3" customFormat="1" ht="20.25" x14ac:dyDescent="0.3">
      <c r="A2" s="2" t="s">
        <v>0</v>
      </c>
    </row>
    <row r="5" spans="1:5" x14ac:dyDescent="0.2">
      <c r="A5" t="s">
        <v>1</v>
      </c>
      <c r="B5">
        <v>0</v>
      </c>
      <c r="D5" t="s">
        <v>2</v>
      </c>
    </row>
    <row r="6" spans="1:5" x14ac:dyDescent="0.2">
      <c r="A6" t="s">
        <v>3</v>
      </c>
      <c r="B6">
        <v>1</v>
      </c>
      <c r="D6" t="s">
        <v>4</v>
      </c>
    </row>
    <row r="7" spans="1:5" x14ac:dyDescent="0.2">
      <c r="A7" t="s">
        <v>5</v>
      </c>
      <c r="B7">
        <v>0</v>
      </c>
      <c r="D7" t="s">
        <v>6</v>
      </c>
      <c r="E7" t="s">
        <v>7</v>
      </c>
    </row>
    <row r="8" spans="1:5" x14ac:dyDescent="0.2">
      <c r="A8" t="s">
        <v>8</v>
      </c>
      <c r="B8">
        <v>1</v>
      </c>
      <c r="D8" t="s">
        <v>9</v>
      </c>
    </row>
    <row r="9" spans="1:5" x14ac:dyDescent="0.2">
      <c r="A9" t="s">
        <v>10</v>
      </c>
      <c r="B9">
        <v>4</v>
      </c>
      <c r="D9" t="s">
        <v>11</v>
      </c>
    </row>
    <row r="10" spans="1:5" x14ac:dyDescent="0.2">
      <c r="A10" t="s">
        <v>12</v>
      </c>
      <c r="B10">
        <v>1</v>
      </c>
      <c r="D10" t="s">
        <v>13</v>
      </c>
    </row>
    <row r="11" spans="1:5" x14ac:dyDescent="0.2">
      <c r="A11" t="s">
        <v>14</v>
      </c>
      <c r="B11" t="s">
        <v>15</v>
      </c>
      <c r="D11" t="s">
        <v>16</v>
      </c>
      <c r="E11" t="s">
        <v>17</v>
      </c>
    </row>
    <row r="12" spans="1:5" x14ac:dyDescent="0.2">
      <c r="A12" t="s">
        <v>18</v>
      </c>
      <c r="B12">
        <v>12</v>
      </c>
      <c r="D12" t="s">
        <v>19</v>
      </c>
      <c r="E12" t="s">
        <v>20</v>
      </c>
    </row>
    <row r="13" spans="1:5" x14ac:dyDescent="0.2">
      <c r="A13" t="s">
        <v>21</v>
      </c>
      <c r="B13">
        <v>2</v>
      </c>
      <c r="D13" t="s">
        <v>22</v>
      </c>
      <c r="E13" t="s">
        <v>23</v>
      </c>
    </row>
    <row r="14" spans="1:5" x14ac:dyDescent="0.2">
      <c r="A14" t="s">
        <v>24</v>
      </c>
      <c r="B14">
        <v>11</v>
      </c>
      <c r="D14" t="s">
        <v>25</v>
      </c>
      <c r="E14" t="s">
        <v>26</v>
      </c>
    </row>
    <row r="15" spans="1:5" x14ac:dyDescent="0.2">
      <c r="A15" t="s">
        <v>27</v>
      </c>
      <c r="B15">
        <v>3</v>
      </c>
      <c r="D15" t="s">
        <v>28</v>
      </c>
      <c r="E15" t="s">
        <v>29</v>
      </c>
    </row>
    <row r="16" spans="1:5" x14ac:dyDescent="0.2">
      <c r="A16" t="s">
        <v>30</v>
      </c>
      <c r="B16" t="s">
        <v>15</v>
      </c>
      <c r="D16" t="s">
        <v>31</v>
      </c>
    </row>
    <row r="17" spans="1:5" x14ac:dyDescent="0.2">
      <c r="A17" t="s">
        <v>32</v>
      </c>
      <c r="B17">
        <v>10</v>
      </c>
      <c r="D17" t="s">
        <v>33</v>
      </c>
    </row>
    <row r="18" spans="1:5" x14ac:dyDescent="0.2">
      <c r="A18" t="s">
        <v>34</v>
      </c>
      <c r="B18">
        <v>5</v>
      </c>
      <c r="D18" t="s">
        <v>35</v>
      </c>
    </row>
    <row r="19" spans="1:5" x14ac:dyDescent="0.2">
      <c r="A19" t="s">
        <v>36</v>
      </c>
      <c r="B19">
        <v>2</v>
      </c>
      <c r="D19" t="s">
        <v>37</v>
      </c>
    </row>
    <row r="20" spans="1:5" x14ac:dyDescent="0.2">
      <c r="A20" t="s">
        <v>38</v>
      </c>
      <c r="B20">
        <v>1</v>
      </c>
      <c r="D20" t="s">
        <v>39</v>
      </c>
    </row>
    <row r="21" spans="1:5" x14ac:dyDescent="0.2">
      <c r="A21" t="s">
        <v>40</v>
      </c>
      <c r="B21" t="s">
        <v>41</v>
      </c>
      <c r="D21" t="s">
        <v>42</v>
      </c>
    </row>
    <row r="22" spans="1:5" x14ac:dyDescent="0.2">
      <c r="A22" t="s">
        <v>43</v>
      </c>
      <c r="B22">
        <v>8</v>
      </c>
      <c r="D22" t="s">
        <v>44</v>
      </c>
    </row>
    <row r="23" spans="1:5" x14ac:dyDescent="0.2">
      <c r="A23" t="s">
        <v>45</v>
      </c>
      <c r="B23">
        <v>1</v>
      </c>
      <c r="D23" t="s">
        <v>46</v>
      </c>
    </row>
    <row r="24" spans="1:5" x14ac:dyDescent="0.2">
      <c r="A24" t="s">
        <v>47</v>
      </c>
      <c r="B24">
        <v>36</v>
      </c>
      <c r="D24" t="s">
        <v>48</v>
      </c>
    </row>
    <row r="25" spans="1:5" x14ac:dyDescent="0.2">
      <c r="A25" t="s">
        <v>49</v>
      </c>
      <c r="B25">
        <v>0</v>
      </c>
      <c r="D25" t="s">
        <v>50</v>
      </c>
    </row>
    <row r="26" spans="1:5" x14ac:dyDescent="0.2">
      <c r="A26" t="s">
        <v>51</v>
      </c>
      <c r="B26" t="s">
        <v>41</v>
      </c>
      <c r="D26" t="s">
        <v>52</v>
      </c>
    </row>
    <row r="27" spans="1:5" x14ac:dyDescent="0.2">
      <c r="A27" t="s">
        <v>53</v>
      </c>
      <c r="B27" s="1">
        <v>8</v>
      </c>
      <c r="D27" t="s">
        <v>54</v>
      </c>
    </row>
    <row r="28" spans="1:5" x14ac:dyDescent="0.2">
      <c r="A28" t="s">
        <v>55</v>
      </c>
      <c r="B28">
        <v>1</v>
      </c>
      <c r="D28" t="s">
        <v>56</v>
      </c>
    </row>
    <row r="29" spans="1:5" x14ac:dyDescent="0.2">
      <c r="A29" t="s">
        <v>57</v>
      </c>
      <c r="B29">
        <v>36</v>
      </c>
      <c r="D29" t="s">
        <v>58</v>
      </c>
    </row>
    <row r="30" spans="1:5" x14ac:dyDescent="0.2">
      <c r="A30" t="s">
        <v>59</v>
      </c>
      <c r="B30">
        <v>0</v>
      </c>
      <c r="D30" t="s">
        <v>60</v>
      </c>
    </row>
    <row r="31" spans="1:5" x14ac:dyDescent="0.2">
      <c r="A31" t="s">
        <v>61</v>
      </c>
      <c r="B31" t="s">
        <v>15</v>
      </c>
      <c r="D31" t="s">
        <v>62</v>
      </c>
      <c r="E31" s="1"/>
    </row>
    <row r="32" spans="1:5" x14ac:dyDescent="0.2">
      <c r="A32" t="s">
        <v>63</v>
      </c>
      <c r="B32">
        <v>8</v>
      </c>
      <c r="D32" t="s">
        <v>64</v>
      </c>
    </row>
    <row r="33" spans="1:4" x14ac:dyDescent="0.2">
      <c r="A33" t="s">
        <v>65</v>
      </c>
      <c r="B33">
        <v>1</v>
      </c>
      <c r="D33" t="s">
        <v>66</v>
      </c>
    </row>
    <row r="34" spans="1:4" x14ac:dyDescent="0.2">
      <c r="A34" t="s">
        <v>67</v>
      </c>
      <c r="B34">
        <v>15</v>
      </c>
      <c r="D34" t="s">
        <v>68</v>
      </c>
    </row>
    <row r="35" spans="1:4" x14ac:dyDescent="0.2">
      <c r="A35" t="s">
        <v>69</v>
      </c>
      <c r="B35">
        <v>2</v>
      </c>
      <c r="D35" t="s">
        <v>70</v>
      </c>
    </row>
    <row r="36" spans="1:4" x14ac:dyDescent="0.2">
      <c r="A36" t="s">
        <v>71</v>
      </c>
      <c r="B36" t="s">
        <v>72</v>
      </c>
      <c r="D36" t="s">
        <v>73</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38</vt:i4>
      </vt:variant>
    </vt:vector>
  </HeadingPairs>
  <TitlesOfParts>
    <vt:vector size="45" baseType="lpstr">
      <vt:lpstr>Introduzione</vt:lpstr>
      <vt:lpstr>Struttura aziendale</vt:lpstr>
      <vt:lpstr>Calcolo fattori materiale</vt:lpstr>
      <vt:lpstr>Calcolo prezzo di vendita</vt:lpstr>
      <vt:lpstr>Collaboratori</vt:lpstr>
      <vt:lpstr>Prezzo di vendita Regia</vt:lpstr>
      <vt:lpstr>ET C </vt:lpstr>
      <vt:lpstr>'Calcolo prezzo di vendita'!Druckbereich</vt:lpstr>
      <vt:lpstr>Collaboratori!Druckbereich</vt:lpstr>
      <vt:lpstr>'ET C '!Druckbereich</vt:lpstr>
      <vt:lpstr>Introduzione!Druckbereich</vt:lpstr>
      <vt:lpstr>'Prezzo di vendita Regia'!Druckbereich</vt:lpstr>
      <vt:lpstr>'Struttura aziendale'!Druckbereich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2023-10-31T14:34:36Z</cp:lastPrinted>
  <dcterms:created xsi:type="dcterms:W3CDTF">2001-12-07T12:23:37Z</dcterms:created>
  <dcterms:modified xsi:type="dcterms:W3CDTF">2023-10-31T14:35:05Z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